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5" yWindow="-30" windowWidth="10695" windowHeight="10050"/>
  </bookViews>
  <sheets>
    <sheet name="ΤΜΗΜΑ Π2 - ΥΔΡΑΥΛΙΚΑ ΕΞΑΡΤΗΜΑΤΑ" sheetId="3" r:id="rId1"/>
  </sheets>
  <definedNames>
    <definedName name="_xlnm.Print_Area" localSheetId="0">'ΤΜΗΜΑ Π2 - ΥΔΡΑΥΛΙΚΑ ΕΞΑΡΤΗΜΑΤΑ'!$A$1:$CL$629</definedName>
  </definedNames>
  <calcPr calcId="145621"/>
</workbook>
</file>

<file path=xl/calcChain.xml><?xml version="1.0" encoding="utf-8"?>
<calcChain xmlns="http://schemas.openxmlformats.org/spreadsheetml/2006/main">
  <c r="CH8" i="3" l="1"/>
  <c r="CH9" i="3"/>
  <c r="CH10" i="3"/>
  <c r="CH11" i="3"/>
  <c r="CH12" i="3"/>
  <c r="CH13" i="3"/>
  <c r="CH14" i="3"/>
  <c r="CH15" i="3"/>
  <c r="CH16" i="3"/>
  <c r="CH17" i="3"/>
  <c r="CH18" i="3"/>
  <c r="CH19" i="3"/>
  <c r="CH20" i="3"/>
  <c r="CH21" i="3"/>
  <c r="CH22" i="3"/>
  <c r="CH23" i="3"/>
  <c r="CH24" i="3"/>
  <c r="CH25" i="3"/>
  <c r="CH26" i="3"/>
  <c r="CH27" i="3"/>
  <c r="CH28" i="3"/>
  <c r="CH29" i="3"/>
  <c r="CH30" i="3"/>
  <c r="CH31" i="3"/>
  <c r="CH32" i="3"/>
  <c r="CH33" i="3"/>
  <c r="CH34" i="3"/>
  <c r="CH35" i="3"/>
  <c r="CH36" i="3"/>
  <c r="CH37" i="3"/>
  <c r="CH38" i="3"/>
  <c r="CH39" i="3"/>
  <c r="CH40" i="3"/>
  <c r="CH41" i="3"/>
  <c r="CH42" i="3"/>
  <c r="CH43" i="3"/>
  <c r="CH44" i="3"/>
  <c r="CH45" i="3"/>
  <c r="CH46" i="3"/>
  <c r="CH47" i="3"/>
  <c r="CH48" i="3"/>
  <c r="CH49" i="3"/>
  <c r="CH50" i="3"/>
  <c r="CH51" i="3"/>
  <c r="CH52" i="3"/>
  <c r="CH53" i="3"/>
  <c r="CH54" i="3"/>
  <c r="CH55" i="3"/>
  <c r="CH56" i="3"/>
  <c r="CH57" i="3"/>
  <c r="CH58" i="3"/>
  <c r="CH59" i="3"/>
  <c r="CH60" i="3"/>
  <c r="CH61" i="3"/>
  <c r="CH62" i="3"/>
  <c r="CH63" i="3"/>
  <c r="CH64" i="3"/>
  <c r="CH65" i="3"/>
  <c r="CH66" i="3"/>
  <c r="CH67" i="3"/>
  <c r="CH68" i="3"/>
  <c r="CH69" i="3"/>
  <c r="CH70" i="3"/>
  <c r="CH71" i="3"/>
  <c r="CH72" i="3"/>
  <c r="CH73" i="3"/>
  <c r="CH74" i="3"/>
  <c r="CH75" i="3"/>
  <c r="CH76" i="3"/>
  <c r="CH77" i="3"/>
  <c r="CH78" i="3"/>
  <c r="CH79" i="3"/>
  <c r="CH80" i="3"/>
  <c r="CH81" i="3"/>
  <c r="CH82" i="3"/>
  <c r="CH83" i="3"/>
  <c r="CH84" i="3"/>
  <c r="CH85" i="3"/>
  <c r="CH86" i="3"/>
  <c r="CH87" i="3"/>
  <c r="CH88" i="3"/>
  <c r="CH89" i="3"/>
  <c r="CH90" i="3"/>
  <c r="CH91" i="3"/>
  <c r="CH92" i="3"/>
  <c r="CH93" i="3"/>
  <c r="CH94" i="3"/>
  <c r="CH95" i="3"/>
  <c r="CH96" i="3"/>
  <c r="CH97" i="3"/>
  <c r="CH98" i="3"/>
  <c r="CH99" i="3"/>
  <c r="CH100" i="3"/>
  <c r="CH101" i="3"/>
  <c r="CH102" i="3"/>
  <c r="CH103" i="3"/>
  <c r="CH104" i="3"/>
  <c r="CH105" i="3"/>
  <c r="CH106" i="3"/>
  <c r="CH107" i="3"/>
  <c r="CH108" i="3"/>
  <c r="CH109" i="3"/>
  <c r="CH110" i="3"/>
  <c r="CH111" i="3"/>
  <c r="CH112" i="3"/>
  <c r="CH113" i="3"/>
  <c r="CH114" i="3"/>
  <c r="CH115" i="3"/>
  <c r="CH116" i="3"/>
  <c r="CH117" i="3"/>
  <c r="CH118" i="3"/>
  <c r="CH119" i="3"/>
  <c r="CH120" i="3"/>
  <c r="CH121" i="3"/>
  <c r="CH122" i="3"/>
  <c r="CH123" i="3"/>
  <c r="CH124" i="3"/>
  <c r="CH125" i="3"/>
  <c r="CH126" i="3"/>
  <c r="CH127" i="3"/>
  <c r="CH128" i="3"/>
  <c r="CH129" i="3"/>
  <c r="CH130" i="3"/>
  <c r="CH131" i="3"/>
  <c r="CH132" i="3"/>
  <c r="CH133" i="3"/>
  <c r="CH134" i="3"/>
  <c r="CH135" i="3"/>
  <c r="CH136" i="3"/>
  <c r="CH137" i="3"/>
  <c r="CH138" i="3"/>
  <c r="CH139" i="3"/>
  <c r="CH140" i="3"/>
  <c r="CH141" i="3"/>
  <c r="CH142" i="3"/>
  <c r="CH143" i="3"/>
  <c r="CH144" i="3"/>
  <c r="CH145" i="3"/>
  <c r="CH146" i="3"/>
  <c r="CH147" i="3"/>
  <c r="CH148" i="3"/>
  <c r="CH149" i="3"/>
  <c r="CH150" i="3"/>
  <c r="CH151" i="3"/>
  <c r="CH152" i="3"/>
  <c r="CH153" i="3"/>
  <c r="CH154" i="3"/>
  <c r="CH155" i="3"/>
  <c r="CH156" i="3"/>
  <c r="CH157" i="3"/>
  <c r="CH158" i="3"/>
  <c r="CH159" i="3"/>
  <c r="CH160" i="3"/>
  <c r="CH161" i="3"/>
  <c r="CH162" i="3"/>
  <c r="CH163" i="3"/>
  <c r="CH164" i="3"/>
  <c r="CH165" i="3"/>
  <c r="CH166" i="3"/>
  <c r="CH167" i="3"/>
  <c r="CH168" i="3"/>
  <c r="CH169" i="3"/>
  <c r="CH170" i="3"/>
  <c r="CH171" i="3"/>
  <c r="CH172" i="3"/>
  <c r="CH173" i="3"/>
  <c r="CH174" i="3"/>
  <c r="CH175" i="3"/>
  <c r="CH176" i="3"/>
  <c r="CH177" i="3"/>
  <c r="CH178" i="3"/>
  <c r="CH179" i="3"/>
  <c r="CH180" i="3"/>
  <c r="CH181" i="3"/>
  <c r="CH182" i="3"/>
  <c r="CH183" i="3"/>
  <c r="CH184" i="3"/>
  <c r="CH185" i="3"/>
  <c r="CH186" i="3"/>
  <c r="CH187" i="3"/>
  <c r="CH188" i="3"/>
  <c r="CH189" i="3"/>
  <c r="CH190" i="3"/>
  <c r="CH191" i="3"/>
  <c r="CH192" i="3"/>
  <c r="CH193" i="3"/>
  <c r="CH194" i="3"/>
  <c r="CH195" i="3"/>
  <c r="CH196" i="3"/>
  <c r="CH197" i="3"/>
  <c r="CH198" i="3"/>
  <c r="CH199" i="3"/>
  <c r="CH200" i="3"/>
  <c r="CH201" i="3"/>
  <c r="CH202" i="3"/>
  <c r="CH203" i="3"/>
  <c r="CH204" i="3"/>
  <c r="CH205" i="3"/>
  <c r="CH206" i="3"/>
  <c r="CH207" i="3"/>
  <c r="CH208" i="3"/>
  <c r="CH209" i="3"/>
  <c r="CH210" i="3"/>
  <c r="CH211" i="3"/>
  <c r="CH212" i="3"/>
  <c r="CH213" i="3"/>
  <c r="CH214" i="3"/>
  <c r="CH215" i="3"/>
  <c r="CH216" i="3"/>
  <c r="CH217" i="3"/>
  <c r="CH218" i="3"/>
  <c r="CH219" i="3"/>
  <c r="CH220" i="3"/>
  <c r="CH221" i="3"/>
  <c r="CH222" i="3"/>
  <c r="CH223" i="3"/>
  <c r="CH224" i="3"/>
  <c r="CH225" i="3"/>
  <c r="CH226" i="3"/>
  <c r="CH227" i="3"/>
  <c r="CH228" i="3"/>
  <c r="CH229" i="3"/>
  <c r="CH230" i="3"/>
  <c r="CH231" i="3"/>
  <c r="CH232" i="3"/>
  <c r="CH233" i="3"/>
  <c r="CH234" i="3"/>
  <c r="CH235" i="3"/>
  <c r="CH236" i="3"/>
  <c r="CH237" i="3"/>
  <c r="CH238" i="3"/>
  <c r="CH239" i="3"/>
  <c r="CH240" i="3"/>
  <c r="CH241" i="3"/>
  <c r="CH242" i="3"/>
  <c r="CH243" i="3"/>
  <c r="CH244" i="3"/>
  <c r="CH245" i="3"/>
  <c r="CH246" i="3"/>
  <c r="CH247" i="3"/>
  <c r="CH248" i="3"/>
  <c r="CH249" i="3"/>
  <c r="CH250" i="3"/>
  <c r="CH251" i="3"/>
  <c r="CH252" i="3"/>
  <c r="CH253" i="3"/>
  <c r="CH254" i="3"/>
  <c r="CH255" i="3"/>
  <c r="CH256" i="3"/>
  <c r="CH257" i="3"/>
  <c r="CH258" i="3"/>
  <c r="CH259" i="3"/>
  <c r="CH260" i="3"/>
  <c r="CH261" i="3"/>
  <c r="CH262" i="3"/>
  <c r="CH263" i="3"/>
  <c r="CH264" i="3"/>
  <c r="CH265" i="3"/>
  <c r="CH266" i="3"/>
  <c r="CH267" i="3"/>
  <c r="CH268" i="3"/>
  <c r="CH269" i="3"/>
  <c r="CH270" i="3"/>
  <c r="CH271" i="3"/>
  <c r="CH272" i="3"/>
  <c r="CH273" i="3"/>
  <c r="CH274" i="3"/>
  <c r="CH275" i="3"/>
  <c r="CH276" i="3"/>
  <c r="CH277" i="3"/>
  <c r="CH278" i="3"/>
  <c r="CH279" i="3"/>
  <c r="CH280" i="3"/>
  <c r="CH281" i="3"/>
  <c r="CH282" i="3"/>
  <c r="CH283" i="3"/>
  <c r="CH284" i="3"/>
  <c r="CH285" i="3"/>
  <c r="CH286" i="3"/>
  <c r="CH287" i="3"/>
  <c r="CH288" i="3"/>
  <c r="CH289" i="3"/>
  <c r="CH290" i="3"/>
  <c r="CH291" i="3"/>
  <c r="CH292" i="3"/>
  <c r="CH293" i="3"/>
  <c r="CH294" i="3"/>
  <c r="CH295" i="3"/>
  <c r="CH296" i="3"/>
  <c r="CH297" i="3"/>
  <c r="CH298" i="3"/>
  <c r="CH299" i="3"/>
  <c r="CH300" i="3"/>
  <c r="CH301" i="3"/>
  <c r="CH302" i="3"/>
  <c r="CH303" i="3"/>
  <c r="CH304" i="3"/>
  <c r="CH305" i="3"/>
  <c r="CH306" i="3"/>
  <c r="CH307" i="3"/>
  <c r="CH308" i="3"/>
  <c r="CH309" i="3"/>
  <c r="CH310" i="3"/>
  <c r="CH311" i="3"/>
  <c r="CH312" i="3"/>
  <c r="CH313" i="3"/>
  <c r="CH314" i="3"/>
  <c r="CH315" i="3"/>
  <c r="CH316" i="3"/>
  <c r="CH317" i="3"/>
  <c r="CH318" i="3"/>
  <c r="CH319" i="3"/>
  <c r="CH320" i="3"/>
  <c r="CH321" i="3"/>
  <c r="CH322" i="3"/>
  <c r="CH323" i="3"/>
  <c r="CH324" i="3"/>
  <c r="CH325" i="3"/>
  <c r="CH326" i="3"/>
  <c r="CH327" i="3"/>
  <c r="CH328" i="3"/>
  <c r="CH329" i="3"/>
  <c r="CH330" i="3"/>
  <c r="CH331" i="3"/>
  <c r="CH332" i="3"/>
  <c r="CH333" i="3"/>
  <c r="CH334" i="3"/>
  <c r="CH335" i="3"/>
  <c r="CH336" i="3"/>
  <c r="CH337" i="3"/>
  <c r="CH338" i="3"/>
  <c r="CH339" i="3"/>
  <c r="CH340" i="3"/>
  <c r="CH341" i="3"/>
  <c r="CH342" i="3"/>
  <c r="CH343" i="3"/>
  <c r="CH344" i="3"/>
  <c r="CH345" i="3"/>
  <c r="CH346" i="3"/>
  <c r="CH347" i="3"/>
  <c r="CH348" i="3"/>
  <c r="CH349" i="3"/>
  <c r="CH350" i="3"/>
  <c r="CH351" i="3"/>
  <c r="CH352" i="3"/>
  <c r="CH353" i="3"/>
  <c r="CH354" i="3"/>
  <c r="CH355" i="3"/>
  <c r="CH356" i="3"/>
  <c r="CH357" i="3"/>
  <c r="CH358" i="3"/>
  <c r="CH359" i="3"/>
  <c r="CH360" i="3"/>
  <c r="CH361" i="3"/>
  <c r="CH362" i="3"/>
  <c r="CH363" i="3"/>
  <c r="CH364" i="3"/>
  <c r="CH365" i="3"/>
  <c r="CH366" i="3"/>
  <c r="CH367" i="3"/>
  <c r="CH368" i="3"/>
  <c r="CH369" i="3"/>
  <c r="CH370" i="3"/>
  <c r="CH371" i="3"/>
  <c r="CH372" i="3"/>
  <c r="CH373" i="3"/>
  <c r="CH374" i="3"/>
  <c r="CH375" i="3"/>
  <c r="CH376" i="3"/>
  <c r="CH377" i="3"/>
  <c r="CH378" i="3"/>
  <c r="CH379" i="3"/>
  <c r="CH380" i="3"/>
  <c r="CH381" i="3"/>
  <c r="CH382" i="3"/>
  <c r="CH383" i="3"/>
  <c r="CH384" i="3"/>
  <c r="CH385" i="3"/>
  <c r="CH386" i="3"/>
  <c r="CH387" i="3"/>
  <c r="CH388" i="3"/>
  <c r="CH389" i="3"/>
  <c r="CH390" i="3"/>
  <c r="CH391" i="3"/>
  <c r="CH392" i="3"/>
  <c r="CH393" i="3"/>
  <c r="CH394" i="3"/>
  <c r="CH395" i="3"/>
  <c r="CH396" i="3"/>
  <c r="CH397" i="3"/>
  <c r="CH398" i="3"/>
  <c r="CH399" i="3"/>
  <c r="CH400" i="3"/>
  <c r="CH401" i="3"/>
  <c r="CH402" i="3"/>
  <c r="CH403" i="3"/>
  <c r="CH404" i="3"/>
  <c r="CH405" i="3"/>
  <c r="CH406" i="3"/>
  <c r="CH407" i="3"/>
  <c r="CH408" i="3"/>
  <c r="CH409" i="3"/>
  <c r="CH410" i="3"/>
  <c r="CH411" i="3"/>
  <c r="CH412" i="3"/>
  <c r="CH413" i="3"/>
  <c r="CH414" i="3"/>
  <c r="CH415" i="3"/>
  <c r="CH416" i="3"/>
  <c r="CH417" i="3"/>
  <c r="CH418" i="3"/>
  <c r="CH419" i="3"/>
  <c r="CH420" i="3"/>
  <c r="CH421" i="3"/>
  <c r="CH422" i="3"/>
  <c r="CH423" i="3"/>
  <c r="CH424" i="3"/>
  <c r="CH425" i="3"/>
  <c r="CH426" i="3"/>
  <c r="CH427" i="3"/>
  <c r="CH428" i="3"/>
  <c r="CH429" i="3"/>
  <c r="CH430" i="3"/>
  <c r="CH431" i="3"/>
  <c r="CH432" i="3"/>
  <c r="CH433" i="3"/>
  <c r="CH434" i="3"/>
  <c r="CH435" i="3"/>
  <c r="CH436" i="3"/>
  <c r="CH437" i="3"/>
  <c r="CH438" i="3"/>
  <c r="CH439" i="3"/>
  <c r="CH440" i="3"/>
  <c r="CH441" i="3"/>
  <c r="CH442" i="3"/>
  <c r="CH443" i="3"/>
  <c r="CH444" i="3"/>
  <c r="CH445" i="3"/>
  <c r="CH446" i="3"/>
  <c r="CH447" i="3"/>
  <c r="CH448" i="3"/>
  <c r="CH449" i="3"/>
  <c r="CH450" i="3"/>
  <c r="CH451" i="3"/>
  <c r="CH452" i="3"/>
  <c r="CH453" i="3"/>
  <c r="CH454" i="3"/>
  <c r="CH455" i="3"/>
  <c r="CH456" i="3"/>
  <c r="CH457" i="3"/>
  <c r="CH458" i="3"/>
  <c r="CH459" i="3"/>
  <c r="CH460" i="3"/>
  <c r="CH461" i="3"/>
  <c r="CH462" i="3"/>
  <c r="CH463" i="3"/>
  <c r="CH464" i="3"/>
  <c r="CH465" i="3"/>
  <c r="CH466" i="3"/>
  <c r="CH467" i="3"/>
  <c r="CH468" i="3"/>
  <c r="CH469" i="3"/>
  <c r="CH470" i="3"/>
  <c r="CH471" i="3"/>
  <c r="CH472" i="3"/>
  <c r="CH473" i="3"/>
  <c r="CH474" i="3"/>
  <c r="CH475" i="3"/>
  <c r="CH476" i="3"/>
  <c r="CH477" i="3"/>
  <c r="CH478" i="3"/>
  <c r="CH479" i="3"/>
  <c r="CH480" i="3"/>
  <c r="CH481" i="3"/>
  <c r="CH482" i="3"/>
  <c r="CH483" i="3"/>
  <c r="CH484" i="3"/>
  <c r="CH485" i="3"/>
  <c r="CH486" i="3"/>
  <c r="CH487" i="3"/>
  <c r="CH488" i="3"/>
  <c r="CH489" i="3"/>
  <c r="CH490" i="3"/>
  <c r="CH491" i="3"/>
  <c r="CH492" i="3"/>
  <c r="CH493" i="3"/>
  <c r="CH494" i="3"/>
  <c r="CH495" i="3"/>
  <c r="CH496" i="3"/>
  <c r="CH497" i="3"/>
  <c r="CH498" i="3"/>
  <c r="CH499" i="3"/>
  <c r="CH500" i="3"/>
  <c r="CH501" i="3"/>
  <c r="CH502" i="3"/>
  <c r="CH503" i="3"/>
  <c r="CH504" i="3"/>
  <c r="CH505" i="3"/>
  <c r="CH506" i="3"/>
  <c r="CH507" i="3"/>
  <c r="CH508" i="3"/>
  <c r="CH509" i="3"/>
  <c r="CH510" i="3"/>
  <c r="CH511" i="3"/>
  <c r="CH512" i="3"/>
  <c r="CH513" i="3"/>
  <c r="CH514" i="3"/>
  <c r="CH515" i="3"/>
  <c r="CH516" i="3"/>
  <c r="CH517" i="3"/>
  <c r="CH518" i="3"/>
  <c r="CH519" i="3"/>
  <c r="CH520" i="3"/>
  <c r="CH521" i="3"/>
  <c r="CH522" i="3"/>
  <c r="CH523" i="3"/>
  <c r="CH524" i="3"/>
  <c r="CH525" i="3"/>
  <c r="CH526" i="3"/>
  <c r="CH527" i="3"/>
  <c r="CH528" i="3"/>
  <c r="CH529" i="3"/>
  <c r="CH530" i="3"/>
  <c r="CH531" i="3"/>
  <c r="CH532" i="3"/>
  <c r="CH533" i="3"/>
  <c r="CH534" i="3"/>
  <c r="CH535" i="3"/>
  <c r="CH536" i="3"/>
  <c r="CH537" i="3"/>
  <c r="CH538" i="3"/>
  <c r="CH539" i="3"/>
  <c r="CH540" i="3"/>
  <c r="CH541" i="3"/>
  <c r="CH542" i="3"/>
  <c r="CH543" i="3"/>
  <c r="CH544" i="3"/>
  <c r="CH545" i="3"/>
  <c r="CH546" i="3"/>
  <c r="CH547" i="3"/>
  <c r="CH548" i="3"/>
  <c r="CH549" i="3"/>
  <c r="CH550" i="3"/>
  <c r="CH551" i="3"/>
  <c r="CH552" i="3"/>
  <c r="CH553" i="3"/>
  <c r="CH554" i="3"/>
  <c r="CH555" i="3"/>
  <c r="CH556" i="3"/>
  <c r="CH557" i="3"/>
  <c r="CH558" i="3"/>
  <c r="CH559" i="3"/>
  <c r="CH560" i="3"/>
  <c r="CH561" i="3"/>
  <c r="CH562" i="3"/>
  <c r="CH563" i="3"/>
  <c r="CH564" i="3"/>
  <c r="CH565" i="3"/>
  <c r="CH566" i="3"/>
  <c r="CH567" i="3"/>
  <c r="CH568" i="3"/>
  <c r="CH569" i="3"/>
  <c r="CH570" i="3"/>
  <c r="CH571" i="3"/>
  <c r="CH572" i="3"/>
  <c r="CH573" i="3"/>
  <c r="CH574" i="3"/>
  <c r="CH575" i="3"/>
  <c r="CH576" i="3"/>
  <c r="CH577" i="3"/>
  <c r="CH578" i="3"/>
  <c r="CH579" i="3"/>
  <c r="CH580" i="3"/>
  <c r="CH581" i="3"/>
  <c r="CH582" i="3"/>
  <c r="CH583" i="3"/>
  <c r="CH584" i="3"/>
  <c r="CH585" i="3"/>
  <c r="CH586" i="3"/>
  <c r="CH587" i="3"/>
  <c r="CH588" i="3"/>
  <c r="CH589" i="3"/>
  <c r="CH590" i="3"/>
  <c r="CH591" i="3"/>
  <c r="CH592" i="3"/>
  <c r="CH593" i="3"/>
  <c r="CH594" i="3"/>
  <c r="CH595" i="3"/>
  <c r="CH596" i="3"/>
  <c r="CH597" i="3"/>
  <c r="CH598" i="3"/>
  <c r="CH599" i="3"/>
  <c r="CH600" i="3"/>
  <c r="CH601" i="3"/>
  <c r="CH602" i="3"/>
  <c r="CH603" i="3"/>
  <c r="CH604" i="3"/>
  <c r="CH605" i="3"/>
  <c r="CH606" i="3"/>
  <c r="CH7" i="3"/>
  <c r="CI7" i="3" l="1"/>
  <c r="CI8" i="3" l="1"/>
  <c r="CI9" i="3"/>
  <c r="CI10" i="3"/>
  <c r="CI11" i="3"/>
  <c r="CI12" i="3"/>
  <c r="CI13" i="3"/>
  <c r="CI14" i="3"/>
  <c r="CI15" i="3"/>
  <c r="CI16" i="3"/>
  <c r="CI17" i="3"/>
  <c r="CI18" i="3"/>
  <c r="CI19" i="3"/>
  <c r="CI20" i="3"/>
  <c r="CI21" i="3"/>
  <c r="CI22" i="3"/>
  <c r="CI23" i="3"/>
  <c r="CI24" i="3"/>
  <c r="CI25" i="3"/>
  <c r="CI26" i="3"/>
  <c r="CI27" i="3"/>
  <c r="CI28" i="3"/>
  <c r="CI29" i="3"/>
  <c r="CI30" i="3"/>
  <c r="CI31" i="3"/>
  <c r="CI32" i="3"/>
  <c r="CI33" i="3"/>
  <c r="CI34" i="3"/>
  <c r="CI35" i="3"/>
  <c r="CI36" i="3"/>
  <c r="CI37" i="3"/>
  <c r="CI38" i="3"/>
  <c r="CI39" i="3"/>
  <c r="CI40" i="3"/>
  <c r="CI41" i="3"/>
  <c r="CI42" i="3"/>
  <c r="CI43" i="3"/>
  <c r="CI44" i="3"/>
  <c r="CI45" i="3"/>
  <c r="CI46" i="3"/>
  <c r="CI47" i="3"/>
  <c r="CI48" i="3"/>
  <c r="CI49" i="3"/>
  <c r="CI50" i="3"/>
  <c r="CI51" i="3"/>
  <c r="CI52" i="3"/>
  <c r="CI53" i="3"/>
  <c r="CI54" i="3"/>
  <c r="CI55" i="3"/>
  <c r="CI56" i="3"/>
  <c r="CI57" i="3"/>
  <c r="CI58" i="3"/>
  <c r="CI59" i="3"/>
  <c r="CI60" i="3"/>
  <c r="CI61" i="3"/>
  <c r="CI62" i="3"/>
  <c r="CI63" i="3"/>
  <c r="CI64" i="3"/>
  <c r="CI65" i="3"/>
  <c r="CI66" i="3"/>
  <c r="CI67" i="3"/>
  <c r="CI68" i="3"/>
  <c r="CI69" i="3"/>
  <c r="CI70" i="3"/>
  <c r="CI71" i="3"/>
  <c r="CI72" i="3"/>
  <c r="CI73" i="3"/>
  <c r="CI74" i="3"/>
  <c r="CI75" i="3"/>
  <c r="CI76" i="3"/>
  <c r="CI77" i="3"/>
  <c r="CI78" i="3"/>
  <c r="CI79" i="3"/>
  <c r="CI80" i="3"/>
  <c r="CI81" i="3"/>
  <c r="CI82" i="3"/>
  <c r="CI83" i="3"/>
  <c r="CI84" i="3"/>
  <c r="CI85" i="3"/>
  <c r="CI86" i="3"/>
  <c r="CI87" i="3"/>
  <c r="CI88" i="3"/>
  <c r="CI89" i="3"/>
  <c r="CI90" i="3"/>
  <c r="CI91" i="3"/>
  <c r="CI92" i="3"/>
  <c r="CI93" i="3"/>
  <c r="CI94" i="3"/>
  <c r="CI95" i="3"/>
  <c r="CI96" i="3"/>
  <c r="CI97" i="3"/>
  <c r="CI98" i="3"/>
  <c r="CI99" i="3"/>
  <c r="CI100" i="3"/>
  <c r="CI101" i="3"/>
  <c r="CI102" i="3"/>
  <c r="CI103" i="3"/>
  <c r="CI104" i="3"/>
  <c r="CI105" i="3"/>
  <c r="CI106" i="3"/>
  <c r="CI107" i="3"/>
  <c r="CI108" i="3"/>
  <c r="CI109" i="3"/>
  <c r="CI110" i="3"/>
  <c r="CI111" i="3"/>
  <c r="CI112" i="3"/>
  <c r="CI113" i="3"/>
  <c r="CI114" i="3"/>
  <c r="CI115" i="3"/>
  <c r="CI116" i="3"/>
  <c r="CI117" i="3"/>
  <c r="CI118" i="3"/>
  <c r="CI119" i="3"/>
  <c r="CI120" i="3"/>
  <c r="CI121" i="3"/>
  <c r="CI122" i="3"/>
  <c r="CI123" i="3"/>
  <c r="CI124" i="3"/>
  <c r="CI125" i="3"/>
  <c r="CI126" i="3"/>
  <c r="CI127" i="3"/>
  <c r="CI128" i="3"/>
  <c r="CI129" i="3"/>
  <c r="CI130" i="3"/>
  <c r="CI131" i="3"/>
  <c r="CI132" i="3"/>
  <c r="CI133" i="3"/>
  <c r="CI134" i="3"/>
  <c r="CI135" i="3"/>
  <c r="CI136" i="3"/>
  <c r="CI137" i="3"/>
  <c r="CI138" i="3"/>
  <c r="CI139" i="3"/>
  <c r="CI140" i="3"/>
  <c r="CI141" i="3"/>
  <c r="CI142" i="3"/>
  <c r="CI143" i="3"/>
  <c r="CI144" i="3"/>
  <c r="CI145" i="3"/>
  <c r="CI146" i="3"/>
  <c r="CI147" i="3"/>
  <c r="CI148" i="3"/>
  <c r="CI149" i="3"/>
  <c r="CI150" i="3"/>
  <c r="CI151" i="3"/>
  <c r="CI152" i="3"/>
  <c r="CI153" i="3"/>
  <c r="CI154" i="3"/>
  <c r="CI155" i="3"/>
  <c r="CI156" i="3"/>
  <c r="CI157" i="3"/>
  <c r="CI158" i="3"/>
  <c r="CI159" i="3"/>
  <c r="CI160" i="3"/>
  <c r="CI161" i="3"/>
  <c r="CI162" i="3"/>
  <c r="CI163" i="3"/>
  <c r="CI164" i="3"/>
  <c r="CI165" i="3"/>
  <c r="CI166" i="3"/>
  <c r="CI167" i="3"/>
  <c r="CI168" i="3"/>
  <c r="CI169" i="3"/>
  <c r="CI170" i="3"/>
  <c r="CI171" i="3"/>
  <c r="CI172" i="3"/>
  <c r="CI173" i="3"/>
  <c r="CI174" i="3"/>
  <c r="CI175" i="3"/>
  <c r="CI176" i="3"/>
  <c r="CI177" i="3"/>
  <c r="CI178" i="3"/>
  <c r="CI179" i="3"/>
  <c r="CI180" i="3"/>
  <c r="CI181" i="3"/>
  <c r="CI182" i="3"/>
  <c r="CI183" i="3"/>
  <c r="CI184" i="3"/>
  <c r="CI185" i="3"/>
  <c r="CI186" i="3"/>
  <c r="CI187" i="3"/>
  <c r="CI188" i="3"/>
  <c r="CI189" i="3"/>
  <c r="CI190" i="3"/>
  <c r="CI191" i="3"/>
  <c r="CI192" i="3"/>
  <c r="CI193" i="3"/>
  <c r="CI194" i="3"/>
  <c r="CI195" i="3"/>
  <c r="CI196" i="3"/>
  <c r="CI197" i="3"/>
  <c r="CI198" i="3"/>
  <c r="CI199" i="3"/>
  <c r="CI200" i="3"/>
  <c r="CI201" i="3"/>
  <c r="CI202" i="3"/>
  <c r="CI203" i="3"/>
  <c r="CI204" i="3"/>
  <c r="CI205" i="3"/>
  <c r="CI206" i="3"/>
  <c r="CI207" i="3"/>
  <c r="CI208" i="3"/>
  <c r="CI209" i="3"/>
  <c r="CI210" i="3"/>
  <c r="CI211" i="3"/>
  <c r="CI212" i="3"/>
  <c r="CI213" i="3"/>
  <c r="CI214" i="3"/>
  <c r="CI215" i="3"/>
  <c r="CI216" i="3"/>
  <c r="CI217" i="3"/>
  <c r="CI218" i="3"/>
  <c r="CI219" i="3"/>
  <c r="CI220" i="3"/>
  <c r="CI221" i="3"/>
  <c r="CI222" i="3"/>
  <c r="CI223" i="3"/>
  <c r="CI224" i="3"/>
  <c r="CI225" i="3"/>
  <c r="CI226" i="3"/>
  <c r="CI227" i="3"/>
  <c r="CI228" i="3"/>
  <c r="CI229" i="3"/>
  <c r="CI230" i="3"/>
  <c r="CI231" i="3"/>
  <c r="CI232" i="3"/>
  <c r="CI233" i="3"/>
  <c r="CI234" i="3"/>
  <c r="CI235" i="3"/>
  <c r="CI236" i="3"/>
  <c r="CI237" i="3"/>
  <c r="CI238" i="3"/>
  <c r="CI239" i="3"/>
  <c r="CI240" i="3"/>
  <c r="CI241" i="3"/>
  <c r="CI242" i="3"/>
  <c r="CI243" i="3"/>
  <c r="CI244" i="3"/>
  <c r="CI245" i="3"/>
  <c r="CI246" i="3"/>
  <c r="CI247" i="3"/>
  <c r="CI248" i="3"/>
  <c r="CI249" i="3"/>
  <c r="CI250" i="3"/>
  <c r="CI251" i="3"/>
  <c r="CI252" i="3"/>
  <c r="CI253" i="3"/>
  <c r="CI254" i="3"/>
  <c r="CI255" i="3"/>
  <c r="CI256" i="3"/>
  <c r="CI257" i="3"/>
  <c r="CI258" i="3"/>
  <c r="CI259" i="3"/>
  <c r="CI260" i="3"/>
  <c r="CI261" i="3"/>
  <c r="CI262" i="3"/>
  <c r="CI263" i="3"/>
  <c r="CI264" i="3"/>
  <c r="CI265" i="3"/>
  <c r="CI266" i="3"/>
  <c r="CI267" i="3"/>
  <c r="CI268" i="3"/>
  <c r="CI269" i="3"/>
  <c r="CI270" i="3"/>
  <c r="CI271" i="3"/>
  <c r="CI272" i="3"/>
  <c r="CI273" i="3"/>
  <c r="CI274" i="3"/>
  <c r="CI275" i="3"/>
  <c r="CI276" i="3"/>
  <c r="CI277" i="3"/>
  <c r="CI278" i="3"/>
  <c r="CI279" i="3"/>
  <c r="CI280" i="3"/>
  <c r="CI281" i="3"/>
  <c r="CI282" i="3"/>
  <c r="CI283" i="3"/>
  <c r="CI284" i="3"/>
  <c r="CI285" i="3"/>
  <c r="CI286" i="3"/>
  <c r="CI287" i="3"/>
  <c r="CI288" i="3"/>
  <c r="CI289" i="3"/>
  <c r="CI290" i="3"/>
  <c r="CI291" i="3"/>
  <c r="CI292" i="3"/>
  <c r="CI293" i="3"/>
  <c r="CI294" i="3"/>
  <c r="CI295" i="3"/>
  <c r="CI296" i="3"/>
  <c r="CI297" i="3"/>
  <c r="CI298" i="3"/>
  <c r="CI299" i="3"/>
  <c r="CI300" i="3"/>
  <c r="CI301" i="3"/>
  <c r="CI302" i="3"/>
  <c r="CI303" i="3"/>
  <c r="CI304" i="3"/>
  <c r="CI305" i="3"/>
  <c r="CI306" i="3"/>
  <c r="CI307" i="3"/>
  <c r="CI308" i="3"/>
  <c r="CI309" i="3"/>
  <c r="CI310" i="3"/>
  <c r="CI311" i="3"/>
  <c r="CI312" i="3"/>
  <c r="CI313" i="3"/>
  <c r="CI314" i="3"/>
  <c r="CI315" i="3"/>
  <c r="CI316" i="3"/>
  <c r="CI317" i="3"/>
  <c r="CI318" i="3"/>
  <c r="CI319" i="3"/>
  <c r="CI320" i="3"/>
  <c r="CI321" i="3"/>
  <c r="CI322" i="3"/>
  <c r="CI323" i="3"/>
  <c r="CI324" i="3"/>
  <c r="CI325" i="3"/>
  <c r="CI326" i="3"/>
  <c r="CI327" i="3"/>
  <c r="CI328" i="3"/>
  <c r="CI329" i="3"/>
  <c r="CI330" i="3"/>
  <c r="CI331" i="3"/>
  <c r="CI332" i="3"/>
  <c r="CI333" i="3"/>
  <c r="CI334" i="3"/>
  <c r="CI335" i="3"/>
  <c r="CI336" i="3"/>
  <c r="CI337" i="3"/>
  <c r="CI338" i="3"/>
  <c r="CI339" i="3"/>
  <c r="CI340" i="3"/>
  <c r="CI341" i="3"/>
  <c r="CI342" i="3"/>
  <c r="CI343" i="3"/>
  <c r="CI344" i="3"/>
  <c r="CI345" i="3"/>
  <c r="CI346" i="3"/>
  <c r="CI347" i="3"/>
  <c r="CI348" i="3"/>
  <c r="CI349" i="3"/>
  <c r="CI350" i="3"/>
  <c r="CI351" i="3"/>
  <c r="CI352" i="3"/>
  <c r="CI353" i="3"/>
  <c r="CI354" i="3"/>
  <c r="CI355" i="3"/>
  <c r="CI356" i="3"/>
  <c r="CI357" i="3"/>
  <c r="CI358" i="3"/>
  <c r="CI359" i="3"/>
  <c r="CI360" i="3"/>
  <c r="CI361" i="3"/>
  <c r="CI362" i="3"/>
  <c r="CI363" i="3"/>
  <c r="CI364" i="3"/>
  <c r="CI365" i="3"/>
  <c r="CI366" i="3"/>
  <c r="CI367" i="3"/>
  <c r="CI368" i="3"/>
  <c r="CI369" i="3"/>
  <c r="CI370" i="3"/>
  <c r="CI371" i="3"/>
  <c r="CI372" i="3"/>
  <c r="CI373" i="3"/>
  <c r="CI374" i="3"/>
  <c r="CI375" i="3"/>
  <c r="CI376" i="3"/>
  <c r="CI377" i="3"/>
  <c r="CI378" i="3"/>
  <c r="CI379" i="3"/>
  <c r="CI380" i="3"/>
  <c r="CI381" i="3"/>
  <c r="CI382" i="3"/>
  <c r="CI383" i="3"/>
  <c r="CI384" i="3"/>
  <c r="CI385" i="3"/>
  <c r="CI386" i="3"/>
  <c r="CI387" i="3"/>
  <c r="CI388" i="3"/>
  <c r="CI389" i="3"/>
  <c r="CI390" i="3"/>
  <c r="CI391" i="3"/>
  <c r="CI392" i="3"/>
  <c r="CI393" i="3"/>
  <c r="CI394" i="3"/>
  <c r="CI395" i="3"/>
  <c r="CI396" i="3"/>
  <c r="CI397" i="3"/>
  <c r="CI398" i="3"/>
  <c r="CI399" i="3"/>
  <c r="CI400" i="3"/>
  <c r="CI401" i="3"/>
  <c r="CI402" i="3"/>
  <c r="CI403" i="3"/>
  <c r="CI404" i="3"/>
  <c r="CI405" i="3"/>
  <c r="CI406" i="3"/>
  <c r="CI407" i="3"/>
  <c r="CI408" i="3"/>
  <c r="CI409" i="3"/>
  <c r="CI410" i="3"/>
  <c r="CI411" i="3"/>
  <c r="CI412" i="3"/>
  <c r="CI413" i="3"/>
  <c r="CI414" i="3"/>
  <c r="CI415" i="3"/>
  <c r="CI416" i="3"/>
  <c r="CI417" i="3"/>
  <c r="CI418" i="3"/>
  <c r="CI419" i="3"/>
  <c r="CI420" i="3"/>
  <c r="CI421" i="3"/>
  <c r="CI422" i="3"/>
  <c r="CI423" i="3"/>
  <c r="CI424" i="3"/>
  <c r="CI425" i="3"/>
  <c r="CI426" i="3"/>
  <c r="CI427" i="3"/>
  <c r="CI428" i="3"/>
  <c r="CI429" i="3"/>
  <c r="CI430" i="3"/>
  <c r="CI431" i="3"/>
  <c r="CI432" i="3"/>
  <c r="CI433" i="3"/>
  <c r="CI434" i="3"/>
  <c r="CI435" i="3"/>
  <c r="CI436" i="3"/>
  <c r="CI437" i="3"/>
  <c r="CI438" i="3"/>
  <c r="CI439" i="3"/>
  <c r="CI440" i="3"/>
  <c r="CI441" i="3"/>
  <c r="CI442" i="3"/>
  <c r="CI443" i="3"/>
  <c r="CI444" i="3"/>
  <c r="CI445" i="3"/>
  <c r="CI446" i="3"/>
  <c r="CI447" i="3"/>
  <c r="CI448" i="3"/>
  <c r="CI449" i="3"/>
  <c r="CI450" i="3"/>
  <c r="CI451" i="3"/>
  <c r="CI452" i="3"/>
  <c r="CI453" i="3"/>
  <c r="CI454" i="3"/>
  <c r="CI455" i="3"/>
  <c r="CI456" i="3"/>
  <c r="CI457" i="3"/>
  <c r="CI458" i="3"/>
  <c r="CI459" i="3"/>
  <c r="CI460" i="3"/>
  <c r="CI461" i="3"/>
  <c r="CI462" i="3"/>
  <c r="CI463" i="3"/>
  <c r="CI464" i="3"/>
  <c r="CI465" i="3"/>
  <c r="CI466" i="3"/>
  <c r="CI467" i="3"/>
  <c r="CI468" i="3"/>
  <c r="CI469" i="3"/>
  <c r="CI470" i="3"/>
  <c r="CI471" i="3"/>
  <c r="CI472" i="3"/>
  <c r="CI473" i="3"/>
  <c r="CI474" i="3"/>
  <c r="CI475" i="3"/>
  <c r="CI476" i="3"/>
  <c r="CI477" i="3"/>
  <c r="CI478" i="3"/>
  <c r="CI479" i="3"/>
  <c r="CI480" i="3"/>
  <c r="CI481" i="3"/>
  <c r="CI482" i="3"/>
  <c r="CI483" i="3"/>
  <c r="CI484" i="3"/>
  <c r="CI485" i="3"/>
  <c r="CI486" i="3"/>
  <c r="CI487" i="3"/>
  <c r="CI488" i="3"/>
  <c r="CI489" i="3"/>
  <c r="CI490" i="3"/>
  <c r="CI491" i="3"/>
  <c r="CI492" i="3"/>
  <c r="CI493" i="3"/>
  <c r="CI494" i="3"/>
  <c r="CI495" i="3"/>
  <c r="CI496" i="3"/>
  <c r="CI497" i="3"/>
  <c r="CI498" i="3"/>
  <c r="CI499" i="3"/>
  <c r="CI500" i="3"/>
  <c r="CI501" i="3"/>
  <c r="CI502" i="3"/>
  <c r="CI503" i="3"/>
  <c r="CI504" i="3"/>
  <c r="CI505" i="3"/>
  <c r="CI506" i="3"/>
  <c r="CI507" i="3"/>
  <c r="CI508" i="3"/>
  <c r="CI509" i="3"/>
  <c r="CI510" i="3"/>
  <c r="CI511" i="3"/>
  <c r="CI512" i="3"/>
  <c r="CI513" i="3"/>
  <c r="CI514" i="3"/>
  <c r="CI515" i="3"/>
  <c r="CI516" i="3"/>
  <c r="CI517" i="3"/>
  <c r="CI518" i="3"/>
  <c r="CI519" i="3"/>
  <c r="CI520" i="3"/>
  <c r="CI521" i="3"/>
  <c r="CI522" i="3"/>
  <c r="CI523" i="3"/>
  <c r="CI524" i="3"/>
  <c r="CI525" i="3"/>
  <c r="CI526" i="3"/>
  <c r="CI527" i="3"/>
  <c r="CI528" i="3"/>
  <c r="CI529" i="3"/>
  <c r="CI530" i="3"/>
  <c r="CI531" i="3"/>
  <c r="CI532" i="3"/>
  <c r="CI533" i="3"/>
  <c r="CI534" i="3"/>
  <c r="CI535" i="3"/>
  <c r="CI536" i="3"/>
  <c r="CI537" i="3"/>
  <c r="CI538" i="3"/>
  <c r="CI539" i="3"/>
  <c r="CI540" i="3"/>
  <c r="CI541" i="3"/>
  <c r="CI542" i="3"/>
  <c r="CI543" i="3"/>
  <c r="CI544" i="3"/>
  <c r="CI545" i="3"/>
  <c r="CI546" i="3"/>
  <c r="CI547" i="3"/>
  <c r="CI548" i="3"/>
  <c r="CI549" i="3"/>
  <c r="CI550" i="3"/>
  <c r="CI551" i="3"/>
  <c r="CI552" i="3"/>
  <c r="CI553" i="3"/>
  <c r="CI554" i="3"/>
  <c r="CI555" i="3"/>
  <c r="CI556" i="3"/>
  <c r="CI557" i="3"/>
  <c r="CI558" i="3"/>
  <c r="CI559" i="3"/>
  <c r="CI560" i="3"/>
  <c r="CI561" i="3"/>
  <c r="CI562" i="3"/>
  <c r="CI563" i="3"/>
  <c r="CI564" i="3"/>
  <c r="CI565" i="3"/>
  <c r="CI566" i="3"/>
  <c r="CI567" i="3"/>
  <c r="CI568" i="3"/>
  <c r="CI569" i="3"/>
  <c r="CI570" i="3"/>
  <c r="CI571" i="3"/>
  <c r="CI572" i="3"/>
  <c r="CI573" i="3"/>
  <c r="CI574" i="3"/>
  <c r="CI575" i="3"/>
  <c r="CI576" i="3"/>
  <c r="CI577" i="3"/>
  <c r="CI578" i="3"/>
  <c r="CI579" i="3"/>
  <c r="CI580" i="3"/>
  <c r="CI581" i="3"/>
  <c r="CI582" i="3"/>
  <c r="CI583" i="3"/>
  <c r="CI584" i="3"/>
  <c r="CI585" i="3"/>
  <c r="CI586" i="3"/>
  <c r="CI587" i="3"/>
  <c r="CI588" i="3"/>
  <c r="CI589" i="3"/>
  <c r="CI590" i="3"/>
  <c r="CI591" i="3"/>
  <c r="CI592" i="3"/>
  <c r="CI593" i="3"/>
  <c r="CI594" i="3"/>
  <c r="CI595" i="3"/>
  <c r="CI596" i="3"/>
  <c r="CI597" i="3"/>
  <c r="CI598" i="3"/>
  <c r="CI599" i="3"/>
  <c r="CI600" i="3"/>
  <c r="CI601" i="3"/>
  <c r="CI602" i="3"/>
  <c r="CI603" i="3"/>
  <c r="CI604" i="3"/>
  <c r="CI605" i="3"/>
  <c r="CI606" i="3"/>
  <c r="CA446" i="3" l="1"/>
  <c r="BU446" i="3"/>
  <c r="BT446" i="3"/>
  <c r="BM446" i="3"/>
  <c r="BO446" i="3" s="1"/>
  <c r="AW446" i="3"/>
  <c r="AZ446" i="3" s="1"/>
  <c r="AG446" i="3"/>
  <c r="BS446" i="3" s="1"/>
  <c r="S446" i="3"/>
  <c r="T446" i="3" s="1"/>
  <c r="Q446" i="3"/>
  <c r="R446" i="3" s="1"/>
  <c r="O446" i="3"/>
  <c r="N446" i="3"/>
  <c r="P446" i="3" s="1"/>
  <c r="M446" i="3"/>
  <c r="L446" i="3" s="1"/>
  <c r="J446" i="3"/>
  <c r="CB446" i="3" s="1"/>
  <c r="CB445" i="3"/>
  <c r="CA445" i="3"/>
  <c r="CD445" i="3" s="1"/>
  <c r="CJ445" i="3" s="1"/>
  <c r="BU445" i="3"/>
  <c r="CE445" i="3" s="1"/>
  <c r="BT445" i="3"/>
  <c r="BO445" i="3"/>
  <c r="BM445" i="3"/>
  <c r="AZ445" i="3"/>
  <c r="AW445" i="3"/>
  <c r="BS445" i="3" s="1"/>
  <c r="AJ445" i="3"/>
  <c r="AG445" i="3"/>
  <c r="L445" i="3"/>
  <c r="CB444" i="3"/>
  <c r="CA444" i="3"/>
  <c r="CD444" i="3" s="1"/>
  <c r="CJ444" i="3" s="1"/>
  <c r="BU444" i="3"/>
  <c r="CE444" i="3" s="1"/>
  <c r="BT444" i="3"/>
  <c r="BO444" i="3"/>
  <c r="BM444" i="3"/>
  <c r="AW444" i="3"/>
  <c r="AZ444" i="3" s="1"/>
  <c r="AJ444" i="3"/>
  <c r="AG444" i="3"/>
  <c r="L444" i="3"/>
  <c r="CB443" i="3"/>
  <c r="CA443" i="3"/>
  <c r="CD443" i="3" s="1"/>
  <c r="BU443" i="3"/>
  <c r="BT443" i="3"/>
  <c r="BM443" i="3"/>
  <c r="BO443" i="3" s="1"/>
  <c r="AW443" i="3"/>
  <c r="AZ443" i="3" s="1"/>
  <c r="AG443" i="3"/>
  <c r="BS443" i="3" s="1"/>
  <c r="L443" i="3"/>
  <c r="CE443" i="3" l="1"/>
  <c r="CD446" i="3"/>
  <c r="CJ446" i="3" s="1"/>
  <c r="CJ443" i="3"/>
  <c r="AJ443" i="3"/>
  <c r="BS444" i="3"/>
  <c r="AJ446" i="3"/>
  <c r="CK443" i="3" l="1"/>
  <c r="CE446" i="3"/>
  <c r="CF443" i="3"/>
  <c r="CL443" i="3" l="1"/>
  <c r="CE27" i="3"/>
  <c r="CJ27" i="3"/>
  <c r="CE26" i="3"/>
  <c r="CJ26" i="3"/>
  <c r="CE25" i="3"/>
  <c r="CJ25" i="3"/>
  <c r="CA7" i="3" l="1"/>
  <c r="CB7" i="3"/>
  <c r="BU7" i="3"/>
  <c r="CA8" i="3"/>
  <c r="J8" i="3"/>
  <c r="CB8" i="3" s="1"/>
  <c r="CD8" i="3" s="1"/>
  <c r="BU8" i="3"/>
  <c r="CA9" i="3"/>
  <c r="J9" i="3"/>
  <c r="CB9" i="3" s="1"/>
  <c r="BU9" i="3"/>
  <c r="CA10" i="3"/>
  <c r="J10" i="3"/>
  <c r="CB10" i="3" s="1"/>
  <c r="BU10" i="3"/>
  <c r="CA11" i="3"/>
  <c r="J11" i="3"/>
  <c r="CB11" i="3" s="1"/>
  <c r="BU11" i="3"/>
  <c r="CA12" i="3"/>
  <c r="J12" i="3"/>
  <c r="CB12" i="3" s="1"/>
  <c r="BU12" i="3"/>
  <c r="CA13" i="3"/>
  <c r="J13" i="3"/>
  <c r="CB13" i="3" s="1"/>
  <c r="BU13" i="3"/>
  <c r="BU14" i="3"/>
  <c r="CA14" i="3"/>
  <c r="CB14" i="3"/>
  <c r="BU15" i="3"/>
  <c r="CA15" i="3"/>
  <c r="CB15" i="3"/>
  <c r="BU16" i="3"/>
  <c r="CA16" i="3"/>
  <c r="J16" i="3"/>
  <c r="CB16" i="3" s="1"/>
  <c r="BU17" i="3"/>
  <c r="CA17" i="3"/>
  <c r="CB17" i="3"/>
  <c r="BU18" i="3"/>
  <c r="CA18" i="3"/>
  <c r="J18" i="3"/>
  <c r="CB18" i="3" s="1"/>
  <c r="CJ19" i="3"/>
  <c r="CJ20" i="3"/>
  <c r="CJ21" i="3"/>
  <c r="CA22" i="3"/>
  <c r="CB22" i="3"/>
  <c r="CJ23" i="3"/>
  <c r="CJ24" i="3"/>
  <c r="BU28" i="3"/>
  <c r="CA28" i="3"/>
  <c r="J28" i="3"/>
  <c r="CB28" i="3" s="1"/>
  <c r="BU29" i="3"/>
  <c r="CA29" i="3"/>
  <c r="J29" i="3"/>
  <c r="CB29" i="3" s="1"/>
  <c r="CJ30" i="3"/>
  <c r="CA31" i="3"/>
  <c r="CB31" i="3"/>
  <c r="CJ32" i="3"/>
  <c r="CA33" i="3"/>
  <c r="J33" i="3"/>
  <c r="CB33" i="3" s="1"/>
  <c r="BU34" i="3"/>
  <c r="CA34" i="3"/>
  <c r="J34" i="3"/>
  <c r="CB34" i="3" s="1"/>
  <c r="BU35" i="3"/>
  <c r="CA35" i="3"/>
  <c r="CB35" i="3"/>
  <c r="CA36" i="3"/>
  <c r="CB36" i="3"/>
  <c r="CA37" i="3"/>
  <c r="CB37" i="3"/>
  <c r="CA38" i="3"/>
  <c r="J38" i="3"/>
  <c r="CB38" i="3" s="1"/>
  <c r="CA39" i="3"/>
  <c r="J39" i="3"/>
  <c r="CB39" i="3" s="1"/>
  <c r="CA40" i="3"/>
  <c r="J40" i="3"/>
  <c r="CB40" i="3" s="1"/>
  <c r="CA41" i="3"/>
  <c r="J41" i="3"/>
  <c r="CB41" i="3" s="1"/>
  <c r="CA42" i="3"/>
  <c r="J42" i="3"/>
  <c r="CB42" i="3" s="1"/>
  <c r="CA43" i="3"/>
  <c r="J43" i="3"/>
  <c r="CB43" i="3" s="1"/>
  <c r="BU44" i="3"/>
  <c r="CA44" i="3"/>
  <c r="J44" i="3"/>
  <c r="CB44" i="3" s="1"/>
  <c r="BU45" i="3"/>
  <c r="CA45" i="3"/>
  <c r="J45" i="3"/>
  <c r="CB45" i="3" s="1"/>
  <c r="BU46" i="3"/>
  <c r="CA46" i="3"/>
  <c r="CB46" i="3"/>
  <c r="CA47" i="3"/>
  <c r="J47" i="3"/>
  <c r="CB47" i="3" s="1"/>
  <c r="CA48" i="3"/>
  <c r="J48" i="3"/>
  <c r="CB48" i="3" s="1"/>
  <c r="CA49" i="3"/>
  <c r="J49" i="3"/>
  <c r="CB49" i="3" s="1"/>
  <c r="CA50" i="3"/>
  <c r="J50" i="3"/>
  <c r="CB50" i="3" s="1"/>
  <c r="CA51" i="3"/>
  <c r="J51" i="3"/>
  <c r="CB51" i="3" s="1"/>
  <c r="CA52" i="3"/>
  <c r="J52" i="3"/>
  <c r="CB52" i="3" s="1"/>
  <c r="CA53" i="3"/>
  <c r="CB53" i="3"/>
  <c r="CA54" i="3"/>
  <c r="J54" i="3"/>
  <c r="CB54" i="3" s="1"/>
  <c r="CA55" i="3"/>
  <c r="J55" i="3"/>
  <c r="CB55" i="3" s="1"/>
  <c r="BU56" i="3"/>
  <c r="CA56" i="3"/>
  <c r="J56" i="3"/>
  <c r="CB56" i="3" s="1"/>
  <c r="BU57" i="3"/>
  <c r="CA57" i="3"/>
  <c r="J57" i="3"/>
  <c r="CB57" i="3" s="1"/>
  <c r="BU58" i="3"/>
  <c r="CA58" i="3"/>
  <c r="J58" i="3"/>
  <c r="CB58" i="3" s="1"/>
  <c r="BU59" i="3"/>
  <c r="CA59" i="3"/>
  <c r="J59" i="3"/>
  <c r="CB59" i="3" s="1"/>
  <c r="CA60" i="3"/>
  <c r="J60" i="3"/>
  <c r="CB60" i="3" s="1"/>
  <c r="BU61" i="3"/>
  <c r="CA61" i="3"/>
  <c r="J61" i="3"/>
  <c r="CB61" i="3" s="1"/>
  <c r="BU62" i="3"/>
  <c r="CA62" i="3"/>
  <c r="J62" i="3"/>
  <c r="CB62" i="3" s="1"/>
  <c r="BU63" i="3"/>
  <c r="CA63" i="3"/>
  <c r="J63" i="3"/>
  <c r="CB63" i="3" s="1"/>
  <c r="BU64" i="3"/>
  <c r="CA64" i="3"/>
  <c r="J64" i="3"/>
  <c r="CB64" i="3" s="1"/>
  <c r="BU65" i="3"/>
  <c r="CA65" i="3"/>
  <c r="J65" i="3"/>
  <c r="CB65" i="3" s="1"/>
  <c r="BU66" i="3"/>
  <c r="CA66" i="3"/>
  <c r="J66" i="3"/>
  <c r="CB66" i="3" s="1"/>
  <c r="BU67" i="3"/>
  <c r="CA67" i="3"/>
  <c r="J67" i="3"/>
  <c r="CB67" i="3" s="1"/>
  <c r="BU68" i="3"/>
  <c r="CA68" i="3"/>
  <c r="CB68" i="3"/>
  <c r="BU69" i="3"/>
  <c r="CA69" i="3"/>
  <c r="CB69" i="3"/>
  <c r="BU70" i="3"/>
  <c r="CA70" i="3"/>
  <c r="CB70" i="3"/>
  <c r="BU71" i="3"/>
  <c r="CA71" i="3"/>
  <c r="CB71" i="3"/>
  <c r="BU72" i="3"/>
  <c r="CA72" i="3"/>
  <c r="J72" i="3"/>
  <c r="CB72" i="3" s="1"/>
  <c r="BU73" i="3"/>
  <c r="CA73" i="3"/>
  <c r="J73" i="3"/>
  <c r="CB73" i="3" s="1"/>
  <c r="BU74" i="3"/>
  <c r="CA74" i="3"/>
  <c r="J74" i="3"/>
  <c r="CB74" i="3" s="1"/>
  <c r="BU75" i="3"/>
  <c r="CA75" i="3"/>
  <c r="J75" i="3"/>
  <c r="CB75" i="3" s="1"/>
  <c r="BU76" i="3"/>
  <c r="CA76" i="3"/>
  <c r="CB76" i="3"/>
  <c r="BU77" i="3"/>
  <c r="CA77" i="3"/>
  <c r="J77" i="3"/>
  <c r="CB77" i="3" s="1"/>
  <c r="BU78" i="3"/>
  <c r="CA78" i="3"/>
  <c r="J78" i="3"/>
  <c r="CB78" i="3" s="1"/>
  <c r="BU79" i="3"/>
  <c r="CA79" i="3"/>
  <c r="J79" i="3"/>
  <c r="CB79" i="3" s="1"/>
  <c r="BU80" i="3"/>
  <c r="CA80" i="3"/>
  <c r="CB80" i="3"/>
  <c r="BU81" i="3"/>
  <c r="CA81" i="3"/>
  <c r="J81" i="3"/>
  <c r="CB81" i="3" s="1"/>
  <c r="BU82" i="3"/>
  <c r="CA82" i="3"/>
  <c r="J82" i="3"/>
  <c r="CB82" i="3" s="1"/>
  <c r="BU83" i="3"/>
  <c r="CA83" i="3"/>
  <c r="CB83" i="3"/>
  <c r="CA84" i="3"/>
  <c r="CB84" i="3"/>
  <c r="CA85" i="3"/>
  <c r="CB85" i="3"/>
  <c r="BU86" i="3"/>
  <c r="CA86" i="3"/>
  <c r="J86" i="3"/>
  <c r="CB86" i="3" s="1"/>
  <c r="BU87" i="3"/>
  <c r="CA87" i="3"/>
  <c r="CB87" i="3"/>
  <c r="CA88" i="3"/>
  <c r="CB88" i="3"/>
  <c r="BU89" i="3"/>
  <c r="CA89" i="3"/>
  <c r="CB89" i="3"/>
  <c r="BU90" i="3"/>
  <c r="CA90" i="3"/>
  <c r="J90" i="3"/>
  <c r="CB90" i="3" s="1"/>
  <c r="BU91" i="3"/>
  <c r="CA91" i="3"/>
  <c r="CB91" i="3"/>
  <c r="BU92" i="3"/>
  <c r="CA92" i="3"/>
  <c r="CB92" i="3"/>
  <c r="BU93" i="3"/>
  <c r="CA93" i="3"/>
  <c r="CB93" i="3"/>
  <c r="BU94" i="3"/>
  <c r="CA94" i="3"/>
  <c r="J94" i="3"/>
  <c r="CB94" i="3" s="1"/>
  <c r="BU95" i="3"/>
  <c r="CA95" i="3"/>
  <c r="CB95" i="3"/>
  <c r="CA96" i="3"/>
  <c r="CB96" i="3"/>
  <c r="CA97" i="3"/>
  <c r="CB97" i="3"/>
  <c r="BU98" i="3"/>
  <c r="CA98" i="3"/>
  <c r="CB98" i="3"/>
  <c r="CA99" i="3"/>
  <c r="J99" i="3"/>
  <c r="CB99" i="3" s="1"/>
  <c r="BU100" i="3"/>
  <c r="CA100" i="3"/>
  <c r="J100" i="3"/>
  <c r="CB100" i="3" s="1"/>
  <c r="BU101" i="3"/>
  <c r="CA101" i="3"/>
  <c r="J101" i="3"/>
  <c r="CB101" i="3" s="1"/>
  <c r="BU102" i="3"/>
  <c r="CA102" i="3"/>
  <c r="CB102" i="3"/>
  <c r="BU103" i="3"/>
  <c r="CA103" i="3"/>
  <c r="CB103" i="3"/>
  <c r="BU104" i="3"/>
  <c r="CA104" i="3"/>
  <c r="CB104" i="3"/>
  <c r="CA105" i="3"/>
  <c r="CB105" i="3"/>
  <c r="BU106" i="3"/>
  <c r="CA106" i="3"/>
  <c r="CB106" i="3"/>
  <c r="BU107" i="3"/>
  <c r="CA107" i="3"/>
  <c r="CB107" i="3"/>
  <c r="BU108" i="3"/>
  <c r="CA108" i="3"/>
  <c r="CB108" i="3"/>
  <c r="CA109" i="3"/>
  <c r="J109" i="3"/>
  <c r="CB109" i="3" s="1"/>
  <c r="BU110" i="3"/>
  <c r="CA110" i="3"/>
  <c r="CB110" i="3"/>
  <c r="BU111" i="3"/>
  <c r="CA111" i="3"/>
  <c r="CB111" i="3"/>
  <c r="BU112" i="3"/>
  <c r="CA112" i="3"/>
  <c r="CB112" i="3"/>
  <c r="BU113" i="3"/>
  <c r="CA113" i="3"/>
  <c r="CB113" i="3"/>
  <c r="BU114" i="3"/>
  <c r="CA114" i="3"/>
  <c r="J114" i="3"/>
  <c r="CB114" i="3" s="1"/>
  <c r="BU115" i="3"/>
  <c r="CA115" i="3"/>
  <c r="J115" i="3"/>
  <c r="CB115" i="3" s="1"/>
  <c r="BU116" i="3"/>
  <c r="CA116" i="3"/>
  <c r="J116" i="3"/>
  <c r="CB116" i="3" s="1"/>
  <c r="BU117" i="3"/>
  <c r="CA117" i="3"/>
  <c r="J117" i="3"/>
  <c r="CB117" i="3" s="1"/>
  <c r="CJ118" i="3"/>
  <c r="BU119" i="3"/>
  <c r="CA119" i="3"/>
  <c r="J119" i="3"/>
  <c r="CB119" i="3" s="1"/>
  <c r="CJ120" i="3"/>
  <c r="BU121" i="3"/>
  <c r="CA121" i="3"/>
  <c r="CB121" i="3"/>
  <c r="BU122" i="3"/>
  <c r="CA122" i="3"/>
  <c r="CB122" i="3"/>
  <c r="BU123" i="3"/>
  <c r="CA123" i="3"/>
  <c r="CB123" i="3"/>
  <c r="CA124" i="3"/>
  <c r="J124" i="3"/>
  <c r="CB124" i="3" s="1"/>
  <c r="BU125" i="3"/>
  <c r="CA125" i="3"/>
  <c r="J125" i="3"/>
  <c r="CB125" i="3" s="1"/>
  <c r="BU126" i="3"/>
  <c r="CA126" i="3"/>
  <c r="J126" i="3"/>
  <c r="CB126" i="3" s="1"/>
  <c r="BU127" i="3"/>
  <c r="CA127" i="3"/>
  <c r="J127" i="3"/>
  <c r="CB127" i="3" s="1"/>
  <c r="BU128" i="3"/>
  <c r="CA128" i="3"/>
  <c r="J128" i="3"/>
  <c r="CB128" i="3" s="1"/>
  <c r="BU129" i="3"/>
  <c r="CA129" i="3"/>
  <c r="CB129" i="3"/>
  <c r="CA130" i="3"/>
  <c r="J130" i="3"/>
  <c r="CB130" i="3" s="1"/>
  <c r="BU131" i="3"/>
  <c r="CA131" i="3"/>
  <c r="J131" i="3"/>
  <c r="CB131" i="3" s="1"/>
  <c r="BU132" i="3"/>
  <c r="CA132" i="3"/>
  <c r="CB132" i="3"/>
  <c r="CA133" i="3"/>
  <c r="J133" i="3"/>
  <c r="CB133" i="3" s="1"/>
  <c r="BU134" i="3"/>
  <c r="CA134" i="3"/>
  <c r="J134" i="3"/>
  <c r="CB134" i="3" s="1"/>
  <c r="BU135" i="3"/>
  <c r="CA135" i="3"/>
  <c r="J135" i="3"/>
  <c r="CB135" i="3" s="1"/>
  <c r="CA136" i="3"/>
  <c r="J136" i="3"/>
  <c r="CB136" i="3" s="1"/>
  <c r="CA137" i="3"/>
  <c r="J137" i="3"/>
  <c r="CB137" i="3" s="1"/>
  <c r="BU138" i="3"/>
  <c r="CA138" i="3"/>
  <c r="J138" i="3"/>
  <c r="CB138" i="3" s="1"/>
  <c r="BU139" i="3"/>
  <c r="CA139" i="3"/>
  <c r="J139" i="3"/>
  <c r="CB139" i="3" s="1"/>
  <c r="BU140" i="3"/>
  <c r="CA140" i="3"/>
  <c r="J140" i="3"/>
  <c r="CB140" i="3" s="1"/>
  <c r="CA141" i="3"/>
  <c r="J141" i="3"/>
  <c r="CB141" i="3" s="1"/>
  <c r="BU142" i="3"/>
  <c r="CA142" i="3"/>
  <c r="J142" i="3"/>
  <c r="CB142" i="3" s="1"/>
  <c r="BU143" i="3"/>
  <c r="CA143" i="3"/>
  <c r="J143" i="3"/>
  <c r="CB143" i="3" s="1"/>
  <c r="BU144" i="3"/>
  <c r="CA144" i="3"/>
  <c r="J144" i="3"/>
  <c r="CB144" i="3" s="1"/>
  <c r="BU145" i="3"/>
  <c r="CA145" i="3"/>
  <c r="J145" i="3"/>
  <c r="CB145" i="3" s="1"/>
  <c r="BU146" i="3"/>
  <c r="CA146" i="3"/>
  <c r="J146" i="3"/>
  <c r="CB146" i="3" s="1"/>
  <c r="BU147" i="3"/>
  <c r="CA147" i="3"/>
  <c r="J147" i="3"/>
  <c r="CB147" i="3" s="1"/>
  <c r="BU148" i="3"/>
  <c r="CA148" i="3"/>
  <c r="J148" i="3"/>
  <c r="CB148" i="3" s="1"/>
  <c r="BU149" i="3"/>
  <c r="CA149" i="3"/>
  <c r="CB149" i="3"/>
  <c r="BU150" i="3"/>
  <c r="CA150" i="3"/>
  <c r="J150" i="3"/>
  <c r="CB150" i="3" s="1"/>
  <c r="BU151" i="3"/>
  <c r="CA151" i="3"/>
  <c r="CB151" i="3"/>
  <c r="BU152" i="3"/>
  <c r="CA152" i="3"/>
  <c r="J152" i="3"/>
  <c r="CB152" i="3" s="1"/>
  <c r="BU153" i="3"/>
  <c r="CA153" i="3"/>
  <c r="CB153" i="3"/>
  <c r="BU154" i="3"/>
  <c r="CA154" i="3"/>
  <c r="J154" i="3"/>
  <c r="CB154" i="3" s="1"/>
  <c r="CJ155" i="3"/>
  <c r="BU156" i="3"/>
  <c r="CA156" i="3"/>
  <c r="CB156" i="3"/>
  <c r="BU157" i="3"/>
  <c r="CA157" i="3"/>
  <c r="J157" i="3"/>
  <c r="CB157" i="3" s="1"/>
  <c r="CA158" i="3"/>
  <c r="CB158" i="3"/>
  <c r="CA159" i="3"/>
  <c r="CB159" i="3"/>
  <c r="CA160" i="3"/>
  <c r="CB160" i="3"/>
  <c r="CA161" i="3"/>
  <c r="CB161" i="3"/>
  <c r="BU162" i="3"/>
  <c r="CA162" i="3"/>
  <c r="CB162" i="3"/>
  <c r="BU163" i="3"/>
  <c r="CA163" i="3"/>
  <c r="CB163" i="3"/>
  <c r="BU164" i="3"/>
  <c r="CA164" i="3"/>
  <c r="J164" i="3"/>
  <c r="CB164" i="3" s="1"/>
  <c r="CA165" i="3"/>
  <c r="J165" i="3"/>
  <c r="CB165" i="3" s="1"/>
  <c r="BU166" i="3"/>
  <c r="CA166" i="3"/>
  <c r="J166" i="3"/>
  <c r="CB166" i="3" s="1"/>
  <c r="BU167" i="3"/>
  <c r="CA167" i="3"/>
  <c r="J167" i="3"/>
  <c r="CB167" i="3" s="1"/>
  <c r="CJ168" i="3"/>
  <c r="CJ169" i="3"/>
  <c r="BU170" i="3"/>
  <c r="CA170" i="3"/>
  <c r="CB170" i="3"/>
  <c r="CD171" i="3"/>
  <c r="CJ171" i="3" s="1"/>
  <c r="BU172" i="3"/>
  <c r="CA172" i="3"/>
  <c r="J172" i="3"/>
  <c r="CB172" i="3" s="1"/>
  <c r="BU173" i="3"/>
  <c r="CD173" i="3"/>
  <c r="BU174" i="3"/>
  <c r="CA174" i="3"/>
  <c r="J174" i="3"/>
  <c r="CB174" i="3" s="1"/>
  <c r="BU175" i="3"/>
  <c r="CA175" i="3"/>
  <c r="J175" i="3"/>
  <c r="CB175" i="3" s="1"/>
  <c r="CJ176" i="3"/>
  <c r="BU177" i="3"/>
  <c r="CA177" i="3"/>
  <c r="J177" i="3"/>
  <c r="CB177" i="3" s="1"/>
  <c r="BU178" i="3"/>
  <c r="CA178" i="3"/>
  <c r="CB178" i="3"/>
  <c r="BU179" i="3"/>
  <c r="CA179" i="3"/>
  <c r="CB179" i="3"/>
  <c r="BU180" i="3"/>
  <c r="CA180" i="3"/>
  <c r="J180" i="3"/>
  <c r="CB180" i="3" s="1"/>
  <c r="BU181" i="3"/>
  <c r="CA181" i="3"/>
  <c r="CB181" i="3"/>
  <c r="BU182" i="3"/>
  <c r="CA182" i="3"/>
  <c r="CB182" i="3"/>
  <c r="BU183" i="3"/>
  <c r="CA183" i="3"/>
  <c r="CB183" i="3"/>
  <c r="BU184" i="3"/>
  <c r="CA184" i="3"/>
  <c r="CB184" i="3"/>
  <c r="BU185" i="3"/>
  <c r="CA185" i="3"/>
  <c r="J185" i="3"/>
  <c r="CB185" i="3" s="1"/>
  <c r="BU186" i="3"/>
  <c r="CA186" i="3"/>
  <c r="J186" i="3"/>
  <c r="CB186" i="3" s="1"/>
  <c r="BU187" i="3"/>
  <c r="CA187" i="3"/>
  <c r="J187" i="3"/>
  <c r="CB187" i="3" s="1"/>
  <c r="BU188" i="3"/>
  <c r="CA188" i="3"/>
  <c r="J188" i="3"/>
  <c r="CB188" i="3" s="1"/>
  <c r="CA189" i="3"/>
  <c r="CB189" i="3"/>
  <c r="CA190" i="3"/>
  <c r="CB190" i="3"/>
  <c r="BU191" i="3"/>
  <c r="CA191" i="3"/>
  <c r="CB191" i="3"/>
  <c r="BU192" i="3"/>
  <c r="CA192" i="3"/>
  <c r="CB192" i="3"/>
  <c r="BU193" i="3"/>
  <c r="CA193" i="3"/>
  <c r="CB193" i="3"/>
  <c r="BU194" i="3"/>
  <c r="CA194" i="3"/>
  <c r="CB194" i="3"/>
  <c r="CA195" i="3"/>
  <c r="CB195" i="3"/>
  <c r="BU196" i="3"/>
  <c r="CA196" i="3"/>
  <c r="CB196" i="3"/>
  <c r="BU197" i="3"/>
  <c r="CA197" i="3"/>
  <c r="CB197" i="3"/>
  <c r="BU198" i="3"/>
  <c r="CA198" i="3"/>
  <c r="CB198" i="3"/>
  <c r="CA199" i="3"/>
  <c r="CB199" i="3"/>
  <c r="BU200" i="3"/>
  <c r="CA200" i="3"/>
  <c r="CB200" i="3"/>
  <c r="CA201" i="3"/>
  <c r="J201" i="3"/>
  <c r="CB201" i="3" s="1"/>
  <c r="CA202" i="3"/>
  <c r="CB202" i="3"/>
  <c r="BU203" i="3"/>
  <c r="CA203" i="3"/>
  <c r="J203" i="3"/>
  <c r="CB203" i="3" s="1"/>
  <c r="BU204" i="3"/>
  <c r="CA204" i="3"/>
  <c r="J204" i="3"/>
  <c r="CB204" i="3" s="1"/>
  <c r="CA205" i="3"/>
  <c r="J205" i="3"/>
  <c r="CB205" i="3" s="1"/>
  <c r="CA206" i="3"/>
  <c r="J206" i="3"/>
  <c r="CB206" i="3" s="1"/>
  <c r="CA207" i="3"/>
  <c r="J207" i="3"/>
  <c r="CB207" i="3" s="1"/>
  <c r="BU208" i="3"/>
  <c r="CA208" i="3"/>
  <c r="J208" i="3"/>
  <c r="CB208" i="3" s="1"/>
  <c r="CA209" i="3"/>
  <c r="J209" i="3"/>
  <c r="CB209" i="3" s="1"/>
  <c r="CA210" i="3"/>
  <c r="J210" i="3"/>
  <c r="CB210" i="3" s="1"/>
  <c r="BU211" i="3"/>
  <c r="CA211" i="3"/>
  <c r="CB211" i="3"/>
  <c r="CA212" i="3"/>
  <c r="J212" i="3"/>
  <c r="CB212" i="3" s="1"/>
  <c r="BU213" i="3"/>
  <c r="CA213" i="3"/>
  <c r="J213" i="3"/>
  <c r="CB213" i="3" s="1"/>
  <c r="BU214" i="3"/>
  <c r="CA214" i="3"/>
  <c r="J214" i="3"/>
  <c r="CB214" i="3" s="1"/>
  <c r="CA215" i="3"/>
  <c r="CB215" i="3"/>
  <c r="CA216" i="3"/>
  <c r="J216" i="3"/>
  <c r="CB216" i="3" s="1"/>
  <c r="CA217" i="3"/>
  <c r="CB217" i="3"/>
  <c r="BU218" i="3"/>
  <c r="CA218" i="3"/>
  <c r="J218" i="3"/>
  <c r="CB218" i="3" s="1"/>
  <c r="BU219" i="3"/>
  <c r="CA219" i="3"/>
  <c r="J219" i="3"/>
  <c r="CB219" i="3" s="1"/>
  <c r="BU220" i="3"/>
  <c r="CA220" i="3"/>
  <c r="CB220" i="3"/>
  <c r="BU221" i="3"/>
  <c r="CA221" i="3"/>
  <c r="J221" i="3"/>
  <c r="CB221" i="3" s="1"/>
  <c r="CA222" i="3"/>
  <c r="J222" i="3"/>
  <c r="CB222" i="3" s="1"/>
  <c r="BU223" i="3"/>
  <c r="CA223" i="3"/>
  <c r="CB223" i="3"/>
  <c r="BU224" i="3"/>
  <c r="CA224" i="3"/>
  <c r="J224" i="3"/>
  <c r="CB224" i="3" s="1"/>
  <c r="BU225" i="3"/>
  <c r="CA225" i="3"/>
  <c r="J225" i="3"/>
  <c r="CB225" i="3" s="1"/>
  <c r="CA226" i="3"/>
  <c r="J226" i="3"/>
  <c r="CB226" i="3" s="1"/>
  <c r="CA227" i="3"/>
  <c r="J227" i="3"/>
  <c r="CB227" i="3" s="1"/>
  <c r="BU228" i="3"/>
  <c r="CA228" i="3"/>
  <c r="J228" i="3"/>
  <c r="CB228" i="3" s="1"/>
  <c r="BU229" i="3"/>
  <c r="CA229" i="3"/>
  <c r="J229" i="3"/>
  <c r="CB229" i="3" s="1"/>
  <c r="BU230" i="3"/>
  <c r="CA230" i="3"/>
  <c r="J230" i="3"/>
  <c r="CB230" i="3" s="1"/>
  <c r="CA231" i="3"/>
  <c r="J231" i="3"/>
  <c r="CB231" i="3" s="1"/>
  <c r="BU232" i="3"/>
  <c r="CA232" i="3"/>
  <c r="J232" i="3"/>
  <c r="CB232" i="3" s="1"/>
  <c r="BU233" i="3"/>
  <c r="CA233" i="3"/>
  <c r="CB233" i="3"/>
  <c r="BU234" i="3"/>
  <c r="CA234" i="3"/>
  <c r="J234" i="3"/>
  <c r="CB234" i="3" s="1"/>
  <c r="CA235" i="3"/>
  <c r="J235" i="3"/>
  <c r="CB235" i="3" s="1"/>
  <c r="BU236" i="3"/>
  <c r="CA236" i="3"/>
  <c r="J236" i="3"/>
  <c r="CB236" i="3" s="1"/>
  <c r="BU237" i="3"/>
  <c r="CA237" i="3"/>
  <c r="J237" i="3"/>
  <c r="CB237" i="3" s="1"/>
  <c r="CA238" i="3"/>
  <c r="CB238" i="3"/>
  <c r="BU239" i="3"/>
  <c r="CA239" i="3"/>
  <c r="J239" i="3"/>
  <c r="CB239" i="3" s="1"/>
  <c r="BU240" i="3"/>
  <c r="CA240" i="3"/>
  <c r="J240" i="3"/>
  <c r="CB240" i="3" s="1"/>
  <c r="BU241" i="3"/>
  <c r="CA241" i="3"/>
  <c r="J241" i="3"/>
  <c r="CB241" i="3" s="1"/>
  <c r="BU242" i="3"/>
  <c r="CA242" i="3"/>
  <c r="J242" i="3"/>
  <c r="CB242" i="3" s="1"/>
  <c r="CA243" i="3"/>
  <c r="J243" i="3"/>
  <c r="CB243" i="3" s="1"/>
  <c r="CA244" i="3"/>
  <c r="J244" i="3"/>
  <c r="CB244" i="3" s="1"/>
  <c r="CA245" i="3"/>
  <c r="J245" i="3"/>
  <c r="CB245" i="3" s="1"/>
  <c r="CA246" i="3"/>
  <c r="J246" i="3"/>
  <c r="CB246" i="3" s="1"/>
  <c r="BU247" i="3"/>
  <c r="CA247" i="3"/>
  <c r="J247" i="3"/>
  <c r="CB247" i="3" s="1"/>
  <c r="CA248" i="3"/>
  <c r="J248" i="3"/>
  <c r="CB248" i="3" s="1"/>
  <c r="CA249" i="3"/>
  <c r="J249" i="3"/>
  <c r="CB249" i="3" s="1"/>
  <c r="BU250" i="3"/>
  <c r="CA250" i="3"/>
  <c r="J250" i="3"/>
  <c r="CB250" i="3" s="1"/>
  <c r="CA251" i="3"/>
  <c r="J251" i="3"/>
  <c r="CB251" i="3" s="1"/>
  <c r="BU252" i="3"/>
  <c r="CA252" i="3"/>
  <c r="J252" i="3"/>
  <c r="CB252" i="3" s="1"/>
  <c r="BU253" i="3"/>
  <c r="CA253" i="3"/>
  <c r="CB253" i="3"/>
  <c r="BU254" i="3"/>
  <c r="CA254" i="3"/>
  <c r="J254" i="3"/>
  <c r="CB254" i="3" s="1"/>
  <c r="BU255" i="3"/>
  <c r="CA255" i="3"/>
  <c r="CB255" i="3"/>
  <c r="BU256" i="3"/>
  <c r="CA256" i="3"/>
  <c r="CB256" i="3"/>
  <c r="CA257" i="3"/>
  <c r="J257" i="3"/>
  <c r="CB257" i="3" s="1"/>
  <c r="BU258" i="3"/>
  <c r="CA258" i="3"/>
  <c r="CB258" i="3"/>
  <c r="BU259" i="3"/>
  <c r="CA259" i="3"/>
  <c r="CB259" i="3"/>
  <c r="BU260" i="3"/>
  <c r="CA260" i="3"/>
  <c r="CB260" i="3"/>
  <c r="BU261" i="3"/>
  <c r="CA261" i="3"/>
  <c r="J261" i="3"/>
  <c r="CB261" i="3" s="1"/>
  <c r="BU262" i="3"/>
  <c r="CA262" i="3"/>
  <c r="J262" i="3"/>
  <c r="CB262" i="3" s="1"/>
  <c r="BU263" i="3"/>
  <c r="CA263" i="3"/>
  <c r="J263" i="3"/>
  <c r="CB263" i="3" s="1"/>
  <c r="BU264" i="3"/>
  <c r="CA264" i="3"/>
  <c r="CB264" i="3"/>
  <c r="BU265" i="3"/>
  <c r="CA265" i="3"/>
  <c r="J265" i="3"/>
  <c r="CB265" i="3" s="1"/>
  <c r="BU266" i="3"/>
  <c r="CA266" i="3"/>
  <c r="CB266" i="3"/>
  <c r="BU267" i="3"/>
  <c r="CA267" i="3"/>
  <c r="CB267" i="3"/>
  <c r="BU268" i="3"/>
  <c r="CA268" i="3"/>
  <c r="J268" i="3"/>
  <c r="CB268" i="3" s="1"/>
  <c r="BU269" i="3"/>
  <c r="CA269" i="3"/>
  <c r="J269" i="3"/>
  <c r="CB269" i="3" s="1"/>
  <c r="BU270" i="3"/>
  <c r="CA270" i="3"/>
  <c r="CB270" i="3"/>
  <c r="BU271" i="3"/>
  <c r="CA271" i="3"/>
  <c r="CB271" i="3"/>
  <c r="BU272" i="3"/>
  <c r="CA272" i="3"/>
  <c r="CB272" i="3"/>
  <c r="BU273" i="3"/>
  <c r="CA273" i="3"/>
  <c r="CB273" i="3"/>
  <c r="CA274" i="3"/>
  <c r="CB274" i="3"/>
  <c r="BU275" i="3"/>
  <c r="CA275" i="3"/>
  <c r="CB275" i="3"/>
  <c r="BU276" i="3"/>
  <c r="CA276" i="3"/>
  <c r="CB276" i="3"/>
  <c r="BU277" i="3"/>
  <c r="CA277" i="3"/>
  <c r="CB277" i="3"/>
  <c r="BU278" i="3"/>
  <c r="CA278" i="3"/>
  <c r="J278" i="3"/>
  <c r="CB278" i="3" s="1"/>
  <c r="BU279" i="3"/>
  <c r="CA279" i="3"/>
  <c r="J279" i="3"/>
  <c r="CB279" i="3" s="1"/>
  <c r="BU280" i="3"/>
  <c r="CA280" i="3"/>
  <c r="J280" i="3"/>
  <c r="CB280" i="3" s="1"/>
  <c r="BU281" i="3"/>
  <c r="CA281" i="3"/>
  <c r="J281" i="3"/>
  <c r="CB281" i="3" s="1"/>
  <c r="BU282" i="3"/>
  <c r="CA282" i="3"/>
  <c r="J282" i="3"/>
  <c r="CB282" i="3" s="1"/>
  <c r="BU283" i="3"/>
  <c r="CA283" i="3"/>
  <c r="J283" i="3"/>
  <c r="CB283" i="3" s="1"/>
  <c r="CA284" i="3"/>
  <c r="J284" i="3"/>
  <c r="CB284" i="3" s="1"/>
  <c r="BU285" i="3"/>
  <c r="CA285" i="3"/>
  <c r="CB285" i="3"/>
  <c r="BU286" i="3"/>
  <c r="CA286" i="3"/>
  <c r="CB286" i="3"/>
  <c r="CA287" i="3"/>
  <c r="CB287" i="3"/>
  <c r="CA288" i="3"/>
  <c r="CB288" i="3"/>
  <c r="BU289" i="3"/>
  <c r="CA289" i="3"/>
  <c r="CB289" i="3"/>
  <c r="BU290" i="3"/>
  <c r="CA290" i="3"/>
  <c r="CB290" i="3"/>
  <c r="BU291" i="3"/>
  <c r="CA291" i="3"/>
  <c r="J291" i="3"/>
  <c r="CB291" i="3" s="1"/>
  <c r="BU292" i="3"/>
  <c r="CA292" i="3"/>
  <c r="CB292" i="3"/>
  <c r="BU293" i="3"/>
  <c r="CA293" i="3"/>
  <c r="J293" i="3"/>
  <c r="CB293" i="3" s="1"/>
  <c r="BU294" i="3"/>
  <c r="CA294" i="3"/>
  <c r="CB294" i="3"/>
  <c r="BU295" i="3"/>
  <c r="CA295" i="3"/>
  <c r="J295" i="3"/>
  <c r="CB295" i="3" s="1"/>
  <c r="BU296" i="3"/>
  <c r="CA296" i="3"/>
  <c r="J296" i="3"/>
  <c r="CB296" i="3" s="1"/>
  <c r="BU297" i="3"/>
  <c r="CA297" i="3"/>
  <c r="CB297" i="3"/>
  <c r="BU298" i="3"/>
  <c r="CA298" i="3"/>
  <c r="CB298" i="3"/>
  <c r="BU299" i="3"/>
  <c r="CA299" i="3"/>
  <c r="J299" i="3"/>
  <c r="CB299" i="3" s="1"/>
  <c r="BU300" i="3"/>
  <c r="CA300" i="3"/>
  <c r="J300" i="3"/>
  <c r="CB300" i="3" s="1"/>
  <c r="BU301" i="3"/>
  <c r="CA301" i="3"/>
  <c r="CB301" i="3"/>
  <c r="BU302" i="3"/>
  <c r="CA302" i="3"/>
  <c r="CB302" i="3"/>
  <c r="BU303" i="3"/>
  <c r="CA303" i="3"/>
  <c r="J303" i="3"/>
  <c r="CB303" i="3" s="1"/>
  <c r="BU304" i="3"/>
  <c r="CA304" i="3"/>
  <c r="J304" i="3"/>
  <c r="CB304" i="3" s="1"/>
  <c r="CA305" i="3"/>
  <c r="CB305" i="3"/>
  <c r="CA306" i="3"/>
  <c r="CB306" i="3"/>
  <c r="BU307" i="3"/>
  <c r="CA307" i="3"/>
  <c r="J307" i="3"/>
  <c r="CB307" i="3" s="1"/>
  <c r="BU308" i="3"/>
  <c r="CA308" i="3"/>
  <c r="J308" i="3"/>
  <c r="CB308" i="3" s="1"/>
  <c r="BU309" i="3"/>
  <c r="CA309" i="3"/>
  <c r="J309" i="3"/>
  <c r="CB309" i="3" s="1"/>
  <c r="BU310" i="3"/>
  <c r="CA310" i="3"/>
  <c r="J310" i="3"/>
  <c r="CB310" i="3" s="1"/>
  <c r="BU311" i="3"/>
  <c r="CA311" i="3"/>
  <c r="CB311" i="3"/>
  <c r="BU312" i="3"/>
  <c r="CA312" i="3"/>
  <c r="CB312" i="3"/>
  <c r="BU313" i="3"/>
  <c r="CA313" i="3"/>
  <c r="J313" i="3"/>
  <c r="CB313" i="3" s="1"/>
  <c r="BU314" i="3"/>
  <c r="CA314" i="3"/>
  <c r="J314" i="3"/>
  <c r="CB314" i="3" s="1"/>
  <c r="BU315" i="3"/>
  <c r="CA315" i="3"/>
  <c r="J315" i="3"/>
  <c r="CB315" i="3" s="1"/>
  <c r="CA316" i="3"/>
  <c r="CB316" i="3"/>
  <c r="CA317" i="3"/>
  <c r="CB317" i="3"/>
  <c r="CA318" i="3"/>
  <c r="CB318" i="3"/>
  <c r="BU319" i="3"/>
  <c r="CA319" i="3"/>
  <c r="J319" i="3"/>
  <c r="CB319" i="3" s="1"/>
  <c r="BU320" i="3"/>
  <c r="CA320" i="3"/>
  <c r="J320" i="3"/>
  <c r="CB320" i="3" s="1"/>
  <c r="CA321" i="3"/>
  <c r="CB321" i="3"/>
  <c r="BU322" i="3"/>
  <c r="CA322" i="3"/>
  <c r="J322" i="3"/>
  <c r="CB322" i="3" s="1"/>
  <c r="BU323" i="3"/>
  <c r="CA323" i="3"/>
  <c r="J323" i="3"/>
  <c r="CB323" i="3" s="1"/>
  <c r="BU324" i="3"/>
  <c r="CA324" i="3"/>
  <c r="J324" i="3"/>
  <c r="CB324" i="3" s="1"/>
  <c r="BU325" i="3"/>
  <c r="CA325" i="3"/>
  <c r="J325" i="3"/>
  <c r="CB325" i="3" s="1"/>
  <c r="CA326" i="3"/>
  <c r="CB326" i="3"/>
  <c r="BU327" i="3"/>
  <c r="CA327" i="3"/>
  <c r="J327" i="3"/>
  <c r="CB327" i="3" s="1"/>
  <c r="BU328" i="3"/>
  <c r="CA328" i="3"/>
  <c r="J328" i="3"/>
  <c r="CB328" i="3" s="1"/>
  <c r="BU329" i="3"/>
  <c r="CA329" i="3"/>
  <c r="CB329" i="3"/>
  <c r="BU330" i="3"/>
  <c r="CA330" i="3"/>
  <c r="J330" i="3"/>
  <c r="CB330" i="3" s="1"/>
  <c r="BU331" i="3"/>
  <c r="CA331" i="3"/>
  <c r="CB331" i="3"/>
  <c r="BU332" i="3"/>
  <c r="CA332" i="3"/>
  <c r="J332" i="3"/>
  <c r="CB332" i="3" s="1"/>
  <c r="BU333" i="3"/>
  <c r="CA333" i="3"/>
  <c r="J333" i="3"/>
  <c r="CB333" i="3" s="1"/>
  <c r="BU334" i="3"/>
  <c r="CA334" i="3"/>
  <c r="J334" i="3"/>
  <c r="CB334" i="3" s="1"/>
  <c r="CA335" i="3"/>
  <c r="CB335" i="3"/>
  <c r="BU336" i="3"/>
  <c r="CA336" i="3"/>
  <c r="J336" i="3"/>
  <c r="CB336" i="3" s="1"/>
  <c r="BU337" i="3"/>
  <c r="CA337" i="3"/>
  <c r="CB337" i="3"/>
  <c r="BU338" i="3"/>
  <c r="CA338" i="3"/>
  <c r="J338" i="3"/>
  <c r="CB338" i="3" s="1"/>
  <c r="BU339" i="3"/>
  <c r="CA339" i="3"/>
  <c r="J339" i="3"/>
  <c r="CB339" i="3" s="1"/>
  <c r="BU340" i="3"/>
  <c r="CA340" i="3"/>
  <c r="J340" i="3"/>
  <c r="CB340" i="3" s="1"/>
  <c r="BU341" i="3"/>
  <c r="CA341" i="3"/>
  <c r="J341" i="3"/>
  <c r="CB341" i="3" s="1"/>
  <c r="BU342" i="3"/>
  <c r="CA342" i="3"/>
  <c r="CB342" i="3"/>
  <c r="BU343" i="3"/>
  <c r="CA343" i="3"/>
  <c r="CB343" i="3"/>
  <c r="BU344" i="3"/>
  <c r="CA344" i="3"/>
  <c r="CB344" i="3"/>
  <c r="BU345" i="3"/>
  <c r="CA345" i="3"/>
  <c r="J345" i="3"/>
  <c r="CB345" i="3" s="1"/>
  <c r="BU346" i="3"/>
  <c r="CA346" i="3"/>
  <c r="CB346" i="3"/>
  <c r="CA347" i="3"/>
  <c r="CB347" i="3"/>
  <c r="BU348" i="3"/>
  <c r="CA348" i="3"/>
  <c r="J348" i="3"/>
  <c r="CB348" i="3" s="1"/>
  <c r="BU349" i="3"/>
  <c r="CA349" i="3"/>
  <c r="CB349" i="3"/>
  <c r="BU350" i="3"/>
  <c r="CA350" i="3"/>
  <c r="J350" i="3"/>
  <c r="CB350" i="3" s="1"/>
  <c r="BU351" i="3"/>
  <c r="CA351" i="3"/>
  <c r="J351" i="3"/>
  <c r="CB351" i="3" s="1"/>
  <c r="BU352" i="3"/>
  <c r="CA352" i="3"/>
  <c r="J352" i="3"/>
  <c r="CB352" i="3" s="1"/>
  <c r="BU353" i="3"/>
  <c r="CA353" i="3"/>
  <c r="CB353" i="3"/>
  <c r="BU354" i="3"/>
  <c r="CA354" i="3"/>
  <c r="J354" i="3"/>
  <c r="CB354" i="3" s="1"/>
  <c r="CA355" i="3"/>
  <c r="CB355" i="3"/>
  <c r="BU356" i="3"/>
  <c r="CA356" i="3"/>
  <c r="J356" i="3"/>
  <c r="CB356" i="3" s="1"/>
  <c r="BU357" i="3"/>
  <c r="CA357" i="3"/>
  <c r="CB357" i="3"/>
  <c r="BU358" i="3"/>
  <c r="CA358" i="3"/>
  <c r="J358" i="3"/>
  <c r="CB358" i="3" s="1"/>
  <c r="BU359" i="3"/>
  <c r="CA359" i="3"/>
  <c r="J359" i="3"/>
  <c r="CB359" i="3" s="1"/>
  <c r="BU360" i="3"/>
  <c r="CA360" i="3"/>
  <c r="J360" i="3"/>
  <c r="CB360" i="3" s="1"/>
  <c r="BU361" i="3"/>
  <c r="CA361" i="3"/>
  <c r="J361" i="3"/>
  <c r="CB361" i="3" s="1"/>
  <c r="BU362" i="3"/>
  <c r="CA362" i="3"/>
  <c r="J362" i="3"/>
  <c r="CB362" i="3" s="1"/>
  <c r="BU363" i="3"/>
  <c r="CA363" i="3"/>
  <c r="J363" i="3"/>
  <c r="CB363" i="3" s="1"/>
  <c r="BU364" i="3"/>
  <c r="CA364" i="3"/>
  <c r="CB364" i="3"/>
  <c r="BU365" i="3"/>
  <c r="CA365" i="3"/>
  <c r="J365" i="3"/>
  <c r="CB365" i="3" s="1"/>
  <c r="BU366" i="3"/>
  <c r="CA366" i="3"/>
  <c r="CB366" i="3"/>
  <c r="BU367" i="3"/>
  <c r="CA367" i="3"/>
  <c r="J367" i="3"/>
  <c r="CB367" i="3" s="1"/>
  <c r="BU368" i="3"/>
  <c r="CA368" i="3"/>
  <c r="J368" i="3"/>
  <c r="CB368" i="3" s="1"/>
  <c r="BU369" i="3"/>
  <c r="CA369" i="3"/>
  <c r="J369" i="3"/>
  <c r="CB369" i="3" s="1"/>
  <c r="BU370" i="3"/>
  <c r="CA370" i="3"/>
  <c r="J370" i="3"/>
  <c r="CB370" i="3" s="1"/>
  <c r="BU371" i="3"/>
  <c r="CA371" i="3"/>
  <c r="J371" i="3"/>
  <c r="CB371" i="3" s="1"/>
  <c r="BU372" i="3"/>
  <c r="CA372" i="3"/>
  <c r="J372" i="3"/>
  <c r="CB372" i="3" s="1"/>
  <c r="BU373" i="3"/>
  <c r="CA373" i="3"/>
  <c r="J373" i="3"/>
  <c r="CB373" i="3" s="1"/>
  <c r="BU374" i="3"/>
  <c r="CA374" i="3"/>
  <c r="CB374" i="3"/>
  <c r="BU375" i="3"/>
  <c r="CA375" i="3"/>
  <c r="CB375" i="3"/>
  <c r="BU376" i="3"/>
  <c r="CA376" i="3"/>
  <c r="CB376" i="3"/>
  <c r="BU377" i="3"/>
  <c r="CA377" i="3"/>
  <c r="J377" i="3"/>
  <c r="CB377" i="3" s="1"/>
  <c r="BU378" i="3"/>
  <c r="CA378" i="3"/>
  <c r="J378" i="3"/>
  <c r="CB378" i="3" s="1"/>
  <c r="BU379" i="3"/>
  <c r="CA379" i="3"/>
  <c r="J379" i="3"/>
  <c r="CB379" i="3" s="1"/>
  <c r="BU380" i="3"/>
  <c r="CA380" i="3"/>
  <c r="J380" i="3"/>
  <c r="CB380" i="3" s="1"/>
  <c r="CA381" i="3"/>
  <c r="J381" i="3"/>
  <c r="CB381" i="3" s="1"/>
  <c r="BU382" i="3"/>
  <c r="CA382" i="3"/>
  <c r="CB382" i="3"/>
  <c r="CA383" i="3"/>
  <c r="J383" i="3"/>
  <c r="CB383" i="3" s="1"/>
  <c r="CA384" i="3"/>
  <c r="J384" i="3"/>
  <c r="CB384" i="3" s="1"/>
  <c r="BU385" i="3"/>
  <c r="CA385" i="3"/>
  <c r="CB385" i="3"/>
  <c r="CA386" i="3"/>
  <c r="J386" i="3"/>
  <c r="CB386" i="3" s="1"/>
  <c r="CA387" i="3"/>
  <c r="J387" i="3"/>
  <c r="CB387" i="3" s="1"/>
  <c r="CA388" i="3"/>
  <c r="J388" i="3"/>
  <c r="CB388" i="3" s="1"/>
  <c r="CA389" i="3"/>
  <c r="J389" i="3"/>
  <c r="CB389" i="3" s="1"/>
  <c r="CA390" i="3"/>
  <c r="J390" i="3"/>
  <c r="CB390" i="3" s="1"/>
  <c r="CA391" i="3"/>
  <c r="J391" i="3"/>
  <c r="CB391" i="3" s="1"/>
  <c r="CA392" i="3"/>
  <c r="J392" i="3"/>
  <c r="CB392" i="3" s="1"/>
  <c r="CJ393" i="3"/>
  <c r="BU394" i="3"/>
  <c r="CA394" i="3"/>
  <c r="CB394" i="3"/>
  <c r="CA395" i="3"/>
  <c r="CB395" i="3"/>
  <c r="BU396" i="3"/>
  <c r="CA396" i="3"/>
  <c r="J396" i="3"/>
  <c r="CB396" i="3" s="1"/>
  <c r="BU397" i="3"/>
  <c r="CA397" i="3"/>
  <c r="J397" i="3"/>
  <c r="CB397" i="3" s="1"/>
  <c r="BU398" i="3"/>
  <c r="CA398" i="3"/>
  <c r="J398" i="3"/>
  <c r="CB398" i="3" s="1"/>
  <c r="BU399" i="3"/>
  <c r="CA399" i="3"/>
  <c r="J399" i="3"/>
  <c r="CB399" i="3" s="1"/>
  <c r="BU400" i="3"/>
  <c r="CA400" i="3"/>
  <c r="CB400" i="3"/>
  <c r="CA401" i="3"/>
  <c r="J401" i="3"/>
  <c r="CB401" i="3" s="1"/>
  <c r="BU402" i="3"/>
  <c r="CA402" i="3"/>
  <c r="CB402" i="3"/>
  <c r="BU403" i="3"/>
  <c r="CA403" i="3"/>
  <c r="J403" i="3"/>
  <c r="CB403" i="3" s="1"/>
  <c r="BU404" i="3"/>
  <c r="CA404" i="3"/>
  <c r="J404" i="3"/>
  <c r="CB404" i="3" s="1"/>
  <c r="BU405" i="3"/>
  <c r="CA405" i="3"/>
  <c r="J405" i="3"/>
  <c r="CB405" i="3" s="1"/>
  <c r="BU406" i="3"/>
  <c r="CA406" i="3"/>
  <c r="J406" i="3"/>
  <c r="CB406" i="3" s="1"/>
  <c r="BU407" i="3"/>
  <c r="CA407" i="3"/>
  <c r="J407" i="3"/>
  <c r="CB407" i="3" s="1"/>
  <c r="BU408" i="3"/>
  <c r="CA408" i="3"/>
  <c r="J408" i="3"/>
  <c r="CB408" i="3" s="1"/>
  <c r="BU409" i="3"/>
  <c r="CA409" i="3"/>
  <c r="J409" i="3"/>
  <c r="CB409" i="3" s="1"/>
  <c r="BU410" i="3"/>
  <c r="CA410" i="3"/>
  <c r="J410" i="3"/>
  <c r="CB410" i="3" s="1"/>
  <c r="BU411" i="3"/>
  <c r="CA411" i="3"/>
  <c r="J411" i="3"/>
  <c r="CB411" i="3" s="1"/>
  <c r="BU412" i="3"/>
  <c r="CA412" i="3"/>
  <c r="J412" i="3"/>
  <c r="CB412" i="3" s="1"/>
  <c r="BU413" i="3"/>
  <c r="CA413" i="3"/>
  <c r="CB413" i="3"/>
  <c r="BU414" i="3"/>
  <c r="CA414" i="3"/>
  <c r="J414" i="3"/>
  <c r="CB414" i="3" s="1"/>
  <c r="BU415" i="3"/>
  <c r="CA415" i="3"/>
  <c r="J415" i="3"/>
  <c r="CB415" i="3" s="1"/>
  <c r="CA416" i="3"/>
  <c r="J416" i="3"/>
  <c r="CB416" i="3" s="1"/>
  <c r="BU417" i="3"/>
  <c r="CA417" i="3"/>
  <c r="J417" i="3"/>
  <c r="CB417" i="3" s="1"/>
  <c r="BU418" i="3"/>
  <c r="CA418" i="3"/>
  <c r="J418" i="3"/>
  <c r="CB418" i="3" s="1"/>
  <c r="BU419" i="3"/>
  <c r="CA419" i="3"/>
  <c r="CB419" i="3"/>
  <c r="BU420" i="3"/>
  <c r="CA420" i="3"/>
  <c r="CB420" i="3"/>
  <c r="BU421" i="3"/>
  <c r="CA421" i="3"/>
  <c r="J421" i="3"/>
  <c r="CB421" i="3" s="1"/>
  <c r="BU422" i="3"/>
  <c r="CA422" i="3"/>
  <c r="J422" i="3"/>
  <c r="CB422" i="3" s="1"/>
  <c r="BU423" i="3"/>
  <c r="CA423" i="3"/>
  <c r="CB423" i="3"/>
  <c r="BU424" i="3"/>
  <c r="CA424" i="3"/>
  <c r="J424" i="3"/>
  <c r="CB424" i="3" s="1"/>
  <c r="BU425" i="3"/>
  <c r="CA425" i="3"/>
  <c r="J425" i="3"/>
  <c r="CB425" i="3" s="1"/>
  <c r="BU426" i="3"/>
  <c r="CA426" i="3"/>
  <c r="J426" i="3"/>
  <c r="CB426" i="3" s="1"/>
  <c r="BU427" i="3"/>
  <c r="CA427" i="3"/>
  <c r="J427" i="3"/>
  <c r="CB427" i="3" s="1"/>
  <c r="BU428" i="3"/>
  <c r="CA428" i="3"/>
  <c r="J428" i="3"/>
  <c r="CB428" i="3" s="1"/>
  <c r="BU429" i="3"/>
  <c r="CA429" i="3"/>
  <c r="J429" i="3"/>
  <c r="CB429" i="3" s="1"/>
  <c r="CA430" i="3"/>
  <c r="J430" i="3"/>
  <c r="CB430" i="3" s="1"/>
  <c r="BU431" i="3"/>
  <c r="CA431" i="3"/>
  <c r="J431" i="3"/>
  <c r="CB431" i="3" s="1"/>
  <c r="BU432" i="3"/>
  <c r="CA432" i="3"/>
  <c r="J432" i="3"/>
  <c r="CB432" i="3" s="1"/>
  <c r="BU433" i="3"/>
  <c r="CA433" i="3"/>
  <c r="J433" i="3"/>
  <c r="CB433" i="3" s="1"/>
  <c r="BU434" i="3"/>
  <c r="CA434" i="3"/>
  <c r="J434" i="3"/>
  <c r="CB434" i="3" s="1"/>
  <c r="CA435" i="3"/>
  <c r="CB435" i="3"/>
  <c r="BU436" i="3"/>
  <c r="CA436" i="3"/>
  <c r="CB436" i="3"/>
  <c r="BU437" i="3"/>
  <c r="CA437" i="3"/>
  <c r="CB437" i="3"/>
  <c r="BU438" i="3"/>
  <c r="CA438" i="3"/>
  <c r="CB438" i="3"/>
  <c r="BU439" i="3"/>
  <c r="CA439" i="3"/>
  <c r="CB439" i="3"/>
  <c r="BU440" i="3"/>
  <c r="CA440" i="3"/>
  <c r="CB440" i="3"/>
  <c r="BU441" i="3"/>
  <c r="CA441" i="3"/>
  <c r="CB441" i="3"/>
  <c r="BU442" i="3"/>
  <c r="CA442" i="3"/>
  <c r="CB442" i="3"/>
  <c r="CA447" i="3"/>
  <c r="CB447" i="3"/>
  <c r="BU448" i="3"/>
  <c r="CA448" i="3"/>
  <c r="CB448" i="3"/>
  <c r="CA449" i="3"/>
  <c r="J449" i="3"/>
  <c r="CB449" i="3" s="1"/>
  <c r="CA450" i="3"/>
  <c r="J450" i="3"/>
  <c r="CB450" i="3" s="1"/>
  <c r="CA451" i="3"/>
  <c r="J451" i="3"/>
  <c r="CB451" i="3" s="1"/>
  <c r="BU452" i="3"/>
  <c r="CA452" i="3"/>
  <c r="J452" i="3"/>
  <c r="CB452" i="3" s="1"/>
  <c r="BU453" i="3"/>
  <c r="CA453" i="3"/>
  <c r="J453" i="3"/>
  <c r="CB453" i="3" s="1"/>
  <c r="BU454" i="3"/>
  <c r="CA454" i="3"/>
  <c r="CB454" i="3"/>
  <c r="BU455" i="3"/>
  <c r="CA455" i="3"/>
  <c r="J455" i="3"/>
  <c r="CB455" i="3" s="1"/>
  <c r="BU456" i="3"/>
  <c r="CA456" i="3"/>
  <c r="J456" i="3"/>
  <c r="CB456" i="3" s="1"/>
  <c r="BU457" i="3"/>
  <c r="CA457" i="3"/>
  <c r="CB457" i="3"/>
  <c r="BU458" i="3"/>
  <c r="CA458" i="3"/>
  <c r="J458" i="3"/>
  <c r="CB458" i="3" s="1"/>
  <c r="BU459" i="3"/>
  <c r="CA459" i="3"/>
  <c r="CB459" i="3"/>
  <c r="BU460" i="3"/>
  <c r="CA460" i="3"/>
  <c r="J460" i="3"/>
  <c r="CB460" i="3" s="1"/>
  <c r="BU461" i="3"/>
  <c r="CA461" i="3"/>
  <c r="CB461" i="3"/>
  <c r="BU462" i="3"/>
  <c r="CA462" i="3"/>
  <c r="J462" i="3"/>
  <c r="CB462" i="3" s="1"/>
  <c r="BU463" i="3"/>
  <c r="CA463" i="3"/>
  <c r="J463" i="3"/>
  <c r="CB463" i="3" s="1"/>
  <c r="BU464" i="3"/>
  <c r="CA464" i="3"/>
  <c r="J464" i="3"/>
  <c r="CB464" i="3" s="1"/>
  <c r="BU465" i="3"/>
  <c r="CA465" i="3"/>
  <c r="J465" i="3"/>
  <c r="CB465" i="3" s="1"/>
  <c r="BU466" i="3"/>
  <c r="CA466" i="3"/>
  <c r="CB466" i="3"/>
  <c r="BU467" i="3"/>
  <c r="CA467" i="3"/>
  <c r="J467" i="3"/>
  <c r="CB467" i="3" s="1"/>
  <c r="BU468" i="3"/>
  <c r="CA468" i="3"/>
  <c r="J468" i="3"/>
  <c r="CB468" i="3" s="1"/>
  <c r="BU469" i="3"/>
  <c r="CA469" i="3"/>
  <c r="J469" i="3"/>
  <c r="CB469" i="3" s="1"/>
  <c r="BU470" i="3"/>
  <c r="CA470" i="3"/>
  <c r="J470" i="3"/>
  <c r="CB470" i="3" s="1"/>
  <c r="BU471" i="3"/>
  <c r="CA471" i="3"/>
  <c r="CB471" i="3"/>
  <c r="BU472" i="3"/>
  <c r="CA472" i="3"/>
  <c r="CB472" i="3"/>
  <c r="BU473" i="3"/>
  <c r="CA473" i="3"/>
  <c r="J473" i="3"/>
  <c r="CB473" i="3" s="1"/>
  <c r="BU474" i="3"/>
  <c r="CA474" i="3"/>
  <c r="J474" i="3"/>
  <c r="CB474" i="3" s="1"/>
  <c r="CA475" i="3"/>
  <c r="CB475" i="3"/>
  <c r="CA476" i="3"/>
  <c r="J476" i="3"/>
  <c r="CB476" i="3" s="1"/>
  <c r="BU477" i="3"/>
  <c r="CA477" i="3"/>
  <c r="J477" i="3"/>
  <c r="CB477" i="3" s="1"/>
  <c r="CA478" i="3"/>
  <c r="CB478" i="3"/>
  <c r="CA479" i="3"/>
  <c r="J479" i="3"/>
  <c r="CB479" i="3" s="1"/>
  <c r="CA480" i="3"/>
  <c r="J480" i="3"/>
  <c r="CB480" i="3" s="1"/>
  <c r="CA481" i="3"/>
  <c r="CB481" i="3"/>
  <c r="BU482" i="3"/>
  <c r="CA482" i="3"/>
  <c r="CB482" i="3"/>
  <c r="BU483" i="3"/>
  <c r="CA483" i="3"/>
  <c r="CB483" i="3"/>
  <c r="CA484" i="3"/>
  <c r="J484" i="3"/>
  <c r="CB484" i="3" s="1"/>
  <c r="CA485" i="3"/>
  <c r="J485" i="3"/>
  <c r="CB485" i="3" s="1"/>
  <c r="BU486" i="3"/>
  <c r="CA486" i="3"/>
  <c r="CB486" i="3"/>
  <c r="BU487" i="3"/>
  <c r="CA487" i="3"/>
  <c r="J487" i="3"/>
  <c r="CB487" i="3" s="1"/>
  <c r="CA488" i="3"/>
  <c r="CB488" i="3"/>
  <c r="CA489" i="3"/>
  <c r="J489" i="3"/>
  <c r="CB489" i="3" s="1"/>
  <c r="CA490" i="3"/>
  <c r="J490" i="3"/>
  <c r="CB490" i="3" s="1"/>
  <c r="BU491" i="3"/>
  <c r="CA491" i="3"/>
  <c r="CB491" i="3"/>
  <c r="BU492" i="3"/>
  <c r="CA492" i="3"/>
  <c r="CB492" i="3"/>
  <c r="CA493" i="3"/>
  <c r="J493" i="3"/>
  <c r="CB493" i="3" s="1"/>
  <c r="CA494" i="3"/>
  <c r="J494" i="3"/>
  <c r="CB494" i="3" s="1"/>
  <c r="CA495" i="3"/>
  <c r="J495" i="3"/>
  <c r="CB495" i="3" s="1"/>
  <c r="BU496" i="3"/>
  <c r="CA496" i="3"/>
  <c r="CB496" i="3"/>
  <c r="CA497" i="3"/>
  <c r="CB497" i="3"/>
  <c r="BU498" i="3"/>
  <c r="CA498" i="3"/>
  <c r="J498" i="3"/>
  <c r="CB498" i="3" s="1"/>
  <c r="BU499" i="3"/>
  <c r="CA499" i="3"/>
  <c r="J499" i="3"/>
  <c r="CB499" i="3" s="1"/>
  <c r="CA500" i="3"/>
  <c r="CB500" i="3"/>
  <c r="BU501" i="3"/>
  <c r="CA501" i="3"/>
  <c r="CB501" i="3"/>
  <c r="CA502" i="3"/>
  <c r="CB502" i="3"/>
  <c r="BU503" i="3"/>
  <c r="CA503" i="3"/>
  <c r="CB503" i="3"/>
  <c r="BU504" i="3"/>
  <c r="CA504" i="3"/>
  <c r="CB504" i="3"/>
  <c r="BU505" i="3"/>
  <c r="CA505" i="3"/>
  <c r="CB505" i="3"/>
  <c r="BU506" i="3"/>
  <c r="CA506" i="3"/>
  <c r="CB506" i="3"/>
  <c r="CA507" i="3"/>
  <c r="J507" i="3"/>
  <c r="CB507" i="3" s="1"/>
  <c r="BU508" i="3"/>
  <c r="CA508" i="3"/>
  <c r="CB508" i="3"/>
  <c r="BU509" i="3"/>
  <c r="CA509" i="3"/>
  <c r="J509" i="3"/>
  <c r="CB509" i="3" s="1"/>
  <c r="BU510" i="3"/>
  <c r="CA510" i="3"/>
  <c r="J510" i="3"/>
  <c r="CB510" i="3" s="1"/>
  <c r="BU511" i="3"/>
  <c r="CA511" i="3"/>
  <c r="J511" i="3"/>
  <c r="CB511" i="3" s="1"/>
  <c r="BU512" i="3"/>
  <c r="CA512" i="3"/>
  <c r="CB512" i="3"/>
  <c r="BU513" i="3"/>
  <c r="CA513" i="3"/>
  <c r="CB513" i="3"/>
  <c r="BU514" i="3"/>
  <c r="CA514" i="3"/>
  <c r="CB514" i="3"/>
  <c r="BU515" i="3"/>
  <c r="CA515" i="3"/>
  <c r="CB515" i="3"/>
  <c r="BU516" i="3"/>
  <c r="CA516" i="3"/>
  <c r="CB516" i="3"/>
  <c r="BU517" i="3"/>
  <c r="CA517" i="3"/>
  <c r="CB517" i="3"/>
  <c r="CA518" i="3"/>
  <c r="CB518" i="3"/>
  <c r="BU519" i="3"/>
  <c r="CA519" i="3"/>
  <c r="CB519" i="3"/>
  <c r="BU520" i="3"/>
  <c r="CA520" i="3"/>
  <c r="CB520" i="3"/>
  <c r="BU521" i="3"/>
  <c r="CA521" i="3"/>
  <c r="CB521" i="3"/>
  <c r="CA522" i="3"/>
  <c r="CB522" i="3"/>
  <c r="CA523" i="3"/>
  <c r="J523" i="3"/>
  <c r="CB523" i="3" s="1"/>
  <c r="BU524" i="3"/>
  <c r="CA524" i="3"/>
  <c r="J524" i="3"/>
  <c r="CB524" i="3" s="1"/>
  <c r="BU525" i="3"/>
  <c r="CA525" i="3"/>
  <c r="J525" i="3"/>
  <c r="CB525" i="3" s="1"/>
  <c r="BU526" i="3"/>
  <c r="CA526" i="3"/>
  <c r="J526" i="3"/>
  <c r="CB526" i="3" s="1"/>
  <c r="BU527" i="3"/>
  <c r="CA527" i="3"/>
  <c r="CB527" i="3"/>
  <c r="BU528" i="3"/>
  <c r="CA528" i="3"/>
  <c r="J528" i="3"/>
  <c r="CB528" i="3" s="1"/>
  <c r="BU529" i="3"/>
  <c r="CA529" i="3"/>
  <c r="J529" i="3"/>
  <c r="CB529" i="3" s="1"/>
  <c r="BU530" i="3"/>
  <c r="CA530" i="3"/>
  <c r="J530" i="3"/>
  <c r="CB530" i="3" s="1"/>
  <c r="BU531" i="3"/>
  <c r="CA531" i="3"/>
  <c r="J531" i="3"/>
  <c r="CB531" i="3" s="1"/>
  <c r="BU532" i="3"/>
  <c r="CA532" i="3"/>
  <c r="J532" i="3"/>
  <c r="CB532" i="3" s="1"/>
  <c r="BU533" i="3"/>
  <c r="CA533" i="3"/>
  <c r="J533" i="3"/>
  <c r="CB533" i="3" s="1"/>
  <c r="BU534" i="3"/>
  <c r="CA534" i="3"/>
  <c r="CB534" i="3"/>
  <c r="BU535" i="3"/>
  <c r="CA535" i="3"/>
  <c r="J535" i="3"/>
  <c r="CB535" i="3" s="1"/>
  <c r="CA536" i="3"/>
  <c r="J536" i="3"/>
  <c r="CB536" i="3" s="1"/>
  <c r="BU537" i="3"/>
  <c r="CA537" i="3"/>
  <c r="J537" i="3"/>
  <c r="CB537" i="3" s="1"/>
  <c r="BU538" i="3"/>
  <c r="CA538" i="3"/>
  <c r="J538" i="3"/>
  <c r="CB538" i="3" s="1"/>
  <c r="CA539" i="3"/>
  <c r="J539" i="3"/>
  <c r="CB539" i="3" s="1"/>
  <c r="CA540" i="3"/>
  <c r="J540" i="3"/>
  <c r="CB540" i="3" s="1"/>
  <c r="BU541" i="3"/>
  <c r="CA541" i="3"/>
  <c r="J541" i="3"/>
  <c r="CB541" i="3" s="1"/>
  <c r="BU542" i="3"/>
  <c r="CA542" i="3"/>
  <c r="J542" i="3"/>
  <c r="CB542" i="3" s="1"/>
  <c r="BU543" i="3"/>
  <c r="CA543" i="3"/>
  <c r="J543" i="3"/>
  <c r="CB543" i="3" s="1"/>
  <c r="BU544" i="3"/>
  <c r="CA544" i="3"/>
  <c r="J544" i="3"/>
  <c r="CB544" i="3" s="1"/>
  <c r="BU545" i="3"/>
  <c r="CA545" i="3"/>
  <c r="J545" i="3"/>
  <c r="CB545" i="3" s="1"/>
  <c r="BU546" i="3"/>
  <c r="CA546" i="3"/>
  <c r="J546" i="3"/>
  <c r="CB546" i="3" s="1"/>
  <c r="CA547" i="3"/>
  <c r="J547" i="3"/>
  <c r="CB547" i="3" s="1"/>
  <c r="BU548" i="3"/>
  <c r="CA548" i="3"/>
  <c r="J548" i="3"/>
  <c r="CB548" i="3" s="1"/>
  <c r="BU549" i="3"/>
  <c r="CA549" i="3"/>
  <c r="J549" i="3"/>
  <c r="CB549" i="3" s="1"/>
  <c r="BU550" i="3"/>
  <c r="CA550" i="3"/>
  <c r="J550" i="3"/>
  <c r="CB550" i="3" s="1"/>
  <c r="BU551" i="3"/>
  <c r="CA551" i="3"/>
  <c r="J551" i="3"/>
  <c r="CB551" i="3" s="1"/>
  <c r="BU552" i="3"/>
  <c r="CA552" i="3"/>
  <c r="J552" i="3"/>
  <c r="CB552" i="3" s="1"/>
  <c r="BU553" i="3"/>
  <c r="CA553" i="3"/>
  <c r="J553" i="3"/>
  <c r="CB553" i="3" s="1"/>
  <c r="BU554" i="3"/>
  <c r="CA554" i="3"/>
  <c r="J554" i="3"/>
  <c r="CB554" i="3" s="1"/>
  <c r="BU555" i="3"/>
  <c r="CA555" i="3"/>
  <c r="J555" i="3"/>
  <c r="CB555" i="3" s="1"/>
  <c r="BU556" i="3"/>
  <c r="CA556" i="3"/>
  <c r="J556" i="3"/>
  <c r="CB556" i="3" s="1"/>
  <c r="BU557" i="3"/>
  <c r="CA557" i="3"/>
  <c r="J557" i="3"/>
  <c r="CB557" i="3" s="1"/>
  <c r="BU558" i="3"/>
  <c r="CA558" i="3"/>
  <c r="J558" i="3"/>
  <c r="CB558" i="3" s="1"/>
  <c r="BU559" i="3"/>
  <c r="CA559" i="3"/>
  <c r="J559" i="3"/>
  <c r="CB559" i="3" s="1"/>
  <c r="BU560" i="3"/>
  <c r="CA560" i="3"/>
  <c r="CB560" i="3"/>
  <c r="CA561" i="3"/>
  <c r="J561" i="3"/>
  <c r="CB561" i="3" s="1"/>
  <c r="BU562" i="3"/>
  <c r="CA562" i="3"/>
  <c r="J562" i="3"/>
  <c r="CB562" i="3" s="1"/>
  <c r="BU563" i="3"/>
  <c r="CA563" i="3"/>
  <c r="J563" i="3"/>
  <c r="CB563" i="3" s="1"/>
  <c r="BU564" i="3"/>
  <c r="CA564" i="3"/>
  <c r="J564" i="3"/>
  <c r="CB564" i="3" s="1"/>
  <c r="BU565" i="3"/>
  <c r="CA565" i="3"/>
  <c r="J565" i="3"/>
  <c r="CB565" i="3" s="1"/>
  <c r="BU566" i="3"/>
  <c r="CA566" i="3"/>
  <c r="J566" i="3"/>
  <c r="CB566" i="3" s="1"/>
  <c r="BU567" i="3"/>
  <c r="CA567" i="3"/>
  <c r="J567" i="3"/>
  <c r="CB567" i="3" s="1"/>
  <c r="BU568" i="3"/>
  <c r="CA568" i="3"/>
  <c r="CB568" i="3"/>
  <c r="BU569" i="3"/>
  <c r="CA569" i="3"/>
  <c r="CB569" i="3"/>
  <c r="BU570" i="3"/>
  <c r="CA570" i="3"/>
  <c r="J570" i="3"/>
  <c r="CB570" i="3" s="1"/>
  <c r="BU571" i="3"/>
  <c r="CA571" i="3"/>
  <c r="CB571" i="3"/>
  <c r="BU572" i="3"/>
  <c r="CA572" i="3"/>
  <c r="J572" i="3"/>
  <c r="CB572" i="3" s="1"/>
  <c r="BU573" i="3"/>
  <c r="CA573" i="3"/>
  <c r="J573" i="3"/>
  <c r="CB573" i="3" s="1"/>
  <c r="BU574" i="3"/>
  <c r="CA574" i="3"/>
  <c r="CB574" i="3"/>
  <c r="BU575" i="3"/>
  <c r="CA575" i="3"/>
  <c r="CB575" i="3"/>
  <c r="BU576" i="3"/>
  <c r="CA576" i="3"/>
  <c r="J576" i="3"/>
  <c r="CB576" i="3" s="1"/>
  <c r="BU577" i="3"/>
  <c r="CA577" i="3"/>
  <c r="J577" i="3"/>
  <c r="CB577" i="3" s="1"/>
  <c r="BU578" i="3"/>
  <c r="CA578" i="3"/>
  <c r="J578" i="3"/>
  <c r="CB578" i="3" s="1"/>
  <c r="BU579" i="3"/>
  <c r="CA579" i="3"/>
  <c r="J579" i="3"/>
  <c r="CB579" i="3" s="1"/>
  <c r="BU580" i="3"/>
  <c r="CA580" i="3"/>
  <c r="CB580" i="3"/>
  <c r="BU581" i="3"/>
  <c r="CA581" i="3"/>
  <c r="J581" i="3"/>
  <c r="CB581" i="3" s="1"/>
  <c r="BU582" i="3"/>
  <c r="CA582" i="3"/>
  <c r="J582" i="3"/>
  <c r="CB582" i="3" s="1"/>
  <c r="CJ583" i="3"/>
  <c r="BU584" i="3"/>
  <c r="CA584" i="3"/>
  <c r="CB584" i="3"/>
  <c r="BU585" i="3"/>
  <c r="CA585" i="3"/>
  <c r="J585" i="3"/>
  <c r="CB585" i="3" s="1"/>
  <c r="BU586" i="3"/>
  <c r="CA586" i="3"/>
  <c r="CB586" i="3"/>
  <c r="BU587" i="3"/>
  <c r="CA587" i="3"/>
  <c r="CB587" i="3"/>
  <c r="BU588" i="3"/>
  <c r="CA588" i="3"/>
  <c r="J588" i="3"/>
  <c r="CB588" i="3" s="1"/>
  <c r="BU589" i="3"/>
  <c r="CA589" i="3"/>
  <c r="J589" i="3"/>
  <c r="CB589" i="3" s="1"/>
  <c r="BU590" i="3"/>
  <c r="CA590" i="3"/>
  <c r="CB590" i="3"/>
  <c r="BU591" i="3"/>
  <c r="CA591" i="3"/>
  <c r="CB591" i="3"/>
  <c r="CJ592" i="3"/>
  <c r="BU593" i="3"/>
  <c r="CA593" i="3"/>
  <c r="J593" i="3"/>
  <c r="CB593" i="3" s="1"/>
  <c r="BU594" i="3"/>
  <c r="CA594" i="3"/>
  <c r="CB594" i="3"/>
  <c r="BU595" i="3"/>
  <c r="CA595" i="3"/>
  <c r="J595" i="3"/>
  <c r="CB595" i="3" s="1"/>
  <c r="BU596" i="3"/>
  <c r="CA596" i="3"/>
  <c r="J596" i="3"/>
  <c r="CB596" i="3" s="1"/>
  <c r="BU597" i="3"/>
  <c r="CA597" i="3"/>
  <c r="J597" i="3"/>
  <c r="CB597" i="3" s="1"/>
  <c r="BU598" i="3"/>
  <c r="CA598" i="3"/>
  <c r="J598" i="3"/>
  <c r="CB598" i="3" s="1"/>
  <c r="CA599" i="3"/>
  <c r="CB599" i="3"/>
  <c r="BU600" i="3"/>
  <c r="CA600" i="3"/>
  <c r="CB600" i="3"/>
  <c r="BU601" i="3"/>
  <c r="CA601" i="3"/>
  <c r="CB601" i="3"/>
  <c r="BU602" i="3"/>
  <c r="CA602" i="3"/>
  <c r="CB602" i="3"/>
  <c r="BU603" i="3"/>
  <c r="CA603" i="3"/>
  <c r="J603" i="3"/>
  <c r="CB603" i="3" s="1"/>
  <c r="BU604" i="3"/>
  <c r="CA604" i="3"/>
  <c r="J604" i="3"/>
  <c r="CB604" i="3" s="1"/>
  <c r="BU605" i="3"/>
  <c r="CA605" i="3"/>
  <c r="CB605" i="3"/>
  <c r="BU606" i="3"/>
  <c r="CA606" i="3"/>
  <c r="CB606" i="3"/>
  <c r="CE8" i="3"/>
  <c r="CE19" i="3"/>
  <c r="CE20" i="3"/>
  <c r="CE21" i="3"/>
  <c r="CE23" i="3"/>
  <c r="CE24" i="3"/>
  <c r="CE30" i="3"/>
  <c r="CE32" i="3"/>
  <c r="CE118" i="3"/>
  <c r="CE120" i="3"/>
  <c r="CE155" i="3"/>
  <c r="CE168" i="3"/>
  <c r="CE169" i="3"/>
  <c r="CE171" i="3"/>
  <c r="CE173" i="3"/>
  <c r="CE176" i="3"/>
  <c r="CE393" i="3"/>
  <c r="CE583" i="3"/>
  <c r="CE592" i="3"/>
  <c r="N8" i="3"/>
  <c r="P8" i="3" s="1"/>
  <c r="O8" i="3"/>
  <c r="Q8" i="3" s="1"/>
  <c r="R8" i="3" s="1"/>
  <c r="S8" i="3"/>
  <c r="T8" i="3" s="1"/>
  <c r="N9" i="3"/>
  <c r="P9" i="3" s="1"/>
  <c r="O9" i="3"/>
  <c r="Q9" i="3" s="1"/>
  <c r="R9" i="3" s="1"/>
  <c r="S9" i="3"/>
  <c r="T9" i="3" s="1"/>
  <c r="N10" i="3"/>
  <c r="P10" i="3" s="1"/>
  <c r="O10" i="3"/>
  <c r="Q10" i="3" s="1"/>
  <c r="R10" i="3" s="1"/>
  <c r="S10" i="3"/>
  <c r="T10" i="3" s="1"/>
  <c r="N11" i="3"/>
  <c r="P11" i="3" s="1"/>
  <c r="O11" i="3"/>
  <c r="Q11" i="3" s="1"/>
  <c r="R11" i="3" s="1"/>
  <c r="S11" i="3"/>
  <c r="T11" i="3" s="1"/>
  <c r="N12" i="3"/>
  <c r="P12" i="3" s="1"/>
  <c r="O12" i="3"/>
  <c r="Q12" i="3" s="1"/>
  <c r="R12" i="3" s="1"/>
  <c r="S12" i="3"/>
  <c r="T12" i="3" s="1"/>
  <c r="N13" i="3"/>
  <c r="P13" i="3" s="1"/>
  <c r="O13" i="3"/>
  <c r="Q13" i="3" s="1"/>
  <c r="R13" i="3" s="1"/>
  <c r="S13" i="3"/>
  <c r="T13" i="3" s="1"/>
  <c r="N16" i="3"/>
  <c r="P16" i="3" s="1"/>
  <c r="O16" i="3"/>
  <c r="Q16" i="3" s="1"/>
  <c r="R16" i="3" s="1"/>
  <c r="S16" i="3"/>
  <c r="T16" i="3" s="1"/>
  <c r="N18" i="3"/>
  <c r="P18" i="3" s="1"/>
  <c r="O18" i="3"/>
  <c r="Q18" i="3" s="1"/>
  <c r="R18" i="3" s="1"/>
  <c r="S18" i="3"/>
  <c r="T18" i="3" s="1"/>
  <c r="N28" i="3"/>
  <c r="P28" i="3" s="1"/>
  <c r="O28" i="3"/>
  <c r="Q28" i="3" s="1"/>
  <c r="R28" i="3" s="1"/>
  <c r="S28" i="3"/>
  <c r="T28" i="3" s="1"/>
  <c r="N29" i="3"/>
  <c r="P29" i="3" s="1"/>
  <c r="O29" i="3"/>
  <c r="Q29" i="3" s="1"/>
  <c r="R29" i="3" s="1"/>
  <c r="S29" i="3"/>
  <c r="T29" i="3" s="1"/>
  <c r="N33" i="3"/>
  <c r="P33" i="3" s="1"/>
  <c r="O33" i="3"/>
  <c r="Q33" i="3" s="1"/>
  <c r="R33" i="3" s="1"/>
  <c r="S33" i="3"/>
  <c r="T33" i="3" s="1"/>
  <c r="N34" i="3"/>
  <c r="P34" i="3" s="1"/>
  <c r="O34" i="3"/>
  <c r="Q34" i="3" s="1"/>
  <c r="R34" i="3" s="1"/>
  <c r="S34" i="3"/>
  <c r="T34" i="3" s="1"/>
  <c r="N38" i="3"/>
  <c r="P38" i="3" s="1"/>
  <c r="O38" i="3"/>
  <c r="Q38" i="3" s="1"/>
  <c r="R38" i="3" s="1"/>
  <c r="S38" i="3"/>
  <c r="T38" i="3" s="1"/>
  <c r="N39" i="3"/>
  <c r="P39" i="3" s="1"/>
  <c r="O39" i="3"/>
  <c r="Q39" i="3" s="1"/>
  <c r="R39" i="3" s="1"/>
  <c r="S39" i="3"/>
  <c r="T39" i="3" s="1"/>
  <c r="N40" i="3"/>
  <c r="P40" i="3" s="1"/>
  <c r="O40" i="3"/>
  <c r="Q40" i="3" s="1"/>
  <c r="R40" i="3" s="1"/>
  <c r="S40" i="3"/>
  <c r="T40" i="3" s="1"/>
  <c r="N41" i="3"/>
  <c r="P41" i="3" s="1"/>
  <c r="O41" i="3"/>
  <c r="Q41" i="3" s="1"/>
  <c r="R41" i="3" s="1"/>
  <c r="S41" i="3"/>
  <c r="T41" i="3" s="1"/>
  <c r="N42" i="3"/>
  <c r="P42" i="3" s="1"/>
  <c r="O42" i="3"/>
  <c r="Q42" i="3" s="1"/>
  <c r="R42" i="3" s="1"/>
  <c r="S42" i="3"/>
  <c r="T42" i="3" s="1"/>
  <c r="N43" i="3"/>
  <c r="P43" i="3" s="1"/>
  <c r="O43" i="3"/>
  <c r="Q43" i="3" s="1"/>
  <c r="R43" i="3" s="1"/>
  <c r="S43" i="3"/>
  <c r="T43" i="3" s="1"/>
  <c r="N44" i="3"/>
  <c r="P44" i="3" s="1"/>
  <c r="O44" i="3"/>
  <c r="Q44" i="3" s="1"/>
  <c r="R44" i="3" s="1"/>
  <c r="S44" i="3"/>
  <c r="T44" i="3" s="1"/>
  <c r="N45" i="3"/>
  <c r="P45" i="3" s="1"/>
  <c r="O45" i="3"/>
  <c r="Q45" i="3" s="1"/>
  <c r="R45" i="3" s="1"/>
  <c r="S45" i="3"/>
  <c r="T45" i="3" s="1"/>
  <c r="N47" i="3"/>
  <c r="P47" i="3" s="1"/>
  <c r="O47" i="3"/>
  <c r="Q47" i="3" s="1"/>
  <c r="R47" i="3" s="1"/>
  <c r="S47" i="3"/>
  <c r="T47" i="3" s="1"/>
  <c r="N48" i="3"/>
  <c r="P48" i="3" s="1"/>
  <c r="O48" i="3"/>
  <c r="Q48" i="3" s="1"/>
  <c r="R48" i="3" s="1"/>
  <c r="S48" i="3"/>
  <c r="T48" i="3" s="1"/>
  <c r="N49" i="3"/>
  <c r="P49" i="3" s="1"/>
  <c r="O49" i="3"/>
  <c r="Q49" i="3" s="1"/>
  <c r="R49" i="3" s="1"/>
  <c r="S49" i="3"/>
  <c r="T49" i="3" s="1"/>
  <c r="N50" i="3"/>
  <c r="P50" i="3" s="1"/>
  <c r="O50" i="3"/>
  <c r="Q50" i="3" s="1"/>
  <c r="R50" i="3" s="1"/>
  <c r="S50" i="3"/>
  <c r="T50" i="3" s="1"/>
  <c r="N51" i="3"/>
  <c r="P51" i="3" s="1"/>
  <c r="O51" i="3"/>
  <c r="Q51" i="3" s="1"/>
  <c r="R51" i="3" s="1"/>
  <c r="S51" i="3"/>
  <c r="T51" i="3" s="1"/>
  <c r="N52" i="3"/>
  <c r="P52" i="3" s="1"/>
  <c r="O52" i="3"/>
  <c r="Q52" i="3" s="1"/>
  <c r="R52" i="3" s="1"/>
  <c r="S52" i="3"/>
  <c r="T52" i="3" s="1"/>
  <c r="N54" i="3"/>
  <c r="P54" i="3" s="1"/>
  <c r="O54" i="3"/>
  <c r="Q54" i="3" s="1"/>
  <c r="R54" i="3" s="1"/>
  <c r="S54" i="3"/>
  <c r="T54" i="3" s="1"/>
  <c r="N55" i="3"/>
  <c r="P55" i="3" s="1"/>
  <c r="O55" i="3"/>
  <c r="Q55" i="3" s="1"/>
  <c r="R55" i="3" s="1"/>
  <c r="S55" i="3"/>
  <c r="T55" i="3" s="1"/>
  <c r="N56" i="3"/>
  <c r="P56" i="3" s="1"/>
  <c r="O56" i="3"/>
  <c r="Q56" i="3" s="1"/>
  <c r="R56" i="3" s="1"/>
  <c r="S56" i="3"/>
  <c r="T56" i="3" s="1"/>
  <c r="N57" i="3"/>
  <c r="P57" i="3" s="1"/>
  <c r="O57" i="3"/>
  <c r="Q57" i="3" s="1"/>
  <c r="R57" i="3" s="1"/>
  <c r="S57" i="3"/>
  <c r="T57" i="3" s="1"/>
  <c r="N58" i="3"/>
  <c r="P58" i="3" s="1"/>
  <c r="O58" i="3"/>
  <c r="Q58" i="3" s="1"/>
  <c r="R58" i="3" s="1"/>
  <c r="S58" i="3"/>
  <c r="T58" i="3" s="1"/>
  <c r="N59" i="3"/>
  <c r="P59" i="3" s="1"/>
  <c r="O59" i="3"/>
  <c r="Q59" i="3" s="1"/>
  <c r="R59" i="3" s="1"/>
  <c r="S59" i="3"/>
  <c r="T59" i="3" s="1"/>
  <c r="N60" i="3"/>
  <c r="P60" i="3" s="1"/>
  <c r="O60" i="3"/>
  <c r="Q60" i="3" s="1"/>
  <c r="R60" i="3" s="1"/>
  <c r="S60" i="3"/>
  <c r="T60" i="3" s="1"/>
  <c r="N61" i="3"/>
  <c r="P61" i="3" s="1"/>
  <c r="O61" i="3"/>
  <c r="Q61" i="3" s="1"/>
  <c r="R61" i="3" s="1"/>
  <c r="S61" i="3"/>
  <c r="T61" i="3" s="1"/>
  <c r="N62" i="3"/>
  <c r="P62" i="3" s="1"/>
  <c r="O62" i="3"/>
  <c r="Q62" i="3" s="1"/>
  <c r="R62" i="3" s="1"/>
  <c r="S62" i="3"/>
  <c r="T62" i="3" s="1"/>
  <c r="N63" i="3"/>
  <c r="P63" i="3" s="1"/>
  <c r="O63" i="3"/>
  <c r="Q63" i="3" s="1"/>
  <c r="R63" i="3" s="1"/>
  <c r="S63" i="3"/>
  <c r="T63" i="3" s="1"/>
  <c r="N64" i="3"/>
  <c r="P64" i="3" s="1"/>
  <c r="O64" i="3"/>
  <c r="Q64" i="3" s="1"/>
  <c r="R64" i="3" s="1"/>
  <c r="S64" i="3"/>
  <c r="T64" i="3" s="1"/>
  <c r="N65" i="3"/>
  <c r="P65" i="3" s="1"/>
  <c r="O65" i="3"/>
  <c r="Q65" i="3" s="1"/>
  <c r="R65" i="3" s="1"/>
  <c r="S65" i="3"/>
  <c r="T65" i="3" s="1"/>
  <c r="N66" i="3"/>
  <c r="P66" i="3" s="1"/>
  <c r="O66" i="3"/>
  <c r="Q66" i="3" s="1"/>
  <c r="R66" i="3" s="1"/>
  <c r="S66" i="3"/>
  <c r="T66" i="3" s="1"/>
  <c r="N67" i="3"/>
  <c r="P67" i="3" s="1"/>
  <c r="O67" i="3"/>
  <c r="Q67" i="3" s="1"/>
  <c r="R67" i="3" s="1"/>
  <c r="S67" i="3"/>
  <c r="T67" i="3" s="1"/>
  <c r="N72" i="3"/>
  <c r="P72" i="3" s="1"/>
  <c r="O72" i="3"/>
  <c r="Q72" i="3" s="1"/>
  <c r="R72" i="3" s="1"/>
  <c r="S72" i="3"/>
  <c r="T72" i="3" s="1"/>
  <c r="N73" i="3"/>
  <c r="P73" i="3" s="1"/>
  <c r="O73" i="3"/>
  <c r="Q73" i="3" s="1"/>
  <c r="R73" i="3" s="1"/>
  <c r="S73" i="3"/>
  <c r="T73" i="3" s="1"/>
  <c r="N74" i="3"/>
  <c r="P74" i="3" s="1"/>
  <c r="O74" i="3"/>
  <c r="Q74" i="3" s="1"/>
  <c r="R74" i="3" s="1"/>
  <c r="S74" i="3"/>
  <c r="T74" i="3" s="1"/>
  <c r="N75" i="3"/>
  <c r="P75" i="3" s="1"/>
  <c r="O75" i="3"/>
  <c r="Q75" i="3" s="1"/>
  <c r="R75" i="3" s="1"/>
  <c r="S75" i="3"/>
  <c r="T75" i="3" s="1"/>
  <c r="N77" i="3"/>
  <c r="P77" i="3" s="1"/>
  <c r="O77" i="3"/>
  <c r="Q77" i="3" s="1"/>
  <c r="R77" i="3" s="1"/>
  <c r="S77" i="3"/>
  <c r="T77" i="3" s="1"/>
  <c r="N78" i="3"/>
  <c r="P78" i="3" s="1"/>
  <c r="O78" i="3"/>
  <c r="Q78" i="3" s="1"/>
  <c r="R78" i="3" s="1"/>
  <c r="S78" i="3"/>
  <c r="T78" i="3" s="1"/>
  <c r="N79" i="3"/>
  <c r="P79" i="3" s="1"/>
  <c r="O79" i="3"/>
  <c r="Q79" i="3" s="1"/>
  <c r="R79" i="3" s="1"/>
  <c r="S79" i="3"/>
  <c r="T79" i="3" s="1"/>
  <c r="N81" i="3"/>
  <c r="P81" i="3" s="1"/>
  <c r="O81" i="3"/>
  <c r="Q81" i="3" s="1"/>
  <c r="R81" i="3" s="1"/>
  <c r="S81" i="3"/>
  <c r="T81" i="3" s="1"/>
  <c r="N82" i="3"/>
  <c r="P82" i="3" s="1"/>
  <c r="O82" i="3"/>
  <c r="Q82" i="3" s="1"/>
  <c r="R82" i="3" s="1"/>
  <c r="S82" i="3"/>
  <c r="T82" i="3" s="1"/>
  <c r="N86" i="3"/>
  <c r="P86" i="3" s="1"/>
  <c r="O86" i="3"/>
  <c r="Q86" i="3" s="1"/>
  <c r="R86" i="3" s="1"/>
  <c r="S86" i="3"/>
  <c r="T86" i="3" s="1"/>
  <c r="N90" i="3"/>
  <c r="P90" i="3" s="1"/>
  <c r="O90" i="3"/>
  <c r="Q90" i="3" s="1"/>
  <c r="R90" i="3" s="1"/>
  <c r="S90" i="3"/>
  <c r="T90" i="3" s="1"/>
  <c r="N94" i="3"/>
  <c r="P94" i="3" s="1"/>
  <c r="O94" i="3"/>
  <c r="Q94" i="3" s="1"/>
  <c r="R94" i="3" s="1"/>
  <c r="S94" i="3"/>
  <c r="T94" i="3" s="1"/>
  <c r="N99" i="3"/>
  <c r="P99" i="3" s="1"/>
  <c r="O99" i="3"/>
  <c r="Q99" i="3" s="1"/>
  <c r="R99" i="3" s="1"/>
  <c r="S99" i="3"/>
  <c r="T99" i="3" s="1"/>
  <c r="N100" i="3"/>
  <c r="P100" i="3" s="1"/>
  <c r="O100" i="3"/>
  <c r="Q100" i="3" s="1"/>
  <c r="R100" i="3" s="1"/>
  <c r="S100" i="3"/>
  <c r="T100" i="3" s="1"/>
  <c r="N101" i="3"/>
  <c r="P101" i="3" s="1"/>
  <c r="O101" i="3"/>
  <c r="Q101" i="3" s="1"/>
  <c r="R101" i="3" s="1"/>
  <c r="S101" i="3"/>
  <c r="T101" i="3" s="1"/>
  <c r="N109" i="3"/>
  <c r="P109" i="3" s="1"/>
  <c r="O109" i="3"/>
  <c r="Q109" i="3" s="1"/>
  <c r="R109" i="3" s="1"/>
  <c r="S109" i="3"/>
  <c r="T109" i="3" s="1"/>
  <c r="N114" i="3"/>
  <c r="P114" i="3" s="1"/>
  <c r="O114" i="3"/>
  <c r="Q114" i="3" s="1"/>
  <c r="R114" i="3" s="1"/>
  <c r="S114" i="3"/>
  <c r="T114" i="3" s="1"/>
  <c r="N115" i="3"/>
  <c r="P115" i="3" s="1"/>
  <c r="O115" i="3"/>
  <c r="Q115" i="3" s="1"/>
  <c r="R115" i="3" s="1"/>
  <c r="S115" i="3"/>
  <c r="T115" i="3" s="1"/>
  <c r="N116" i="3"/>
  <c r="P116" i="3" s="1"/>
  <c r="O116" i="3"/>
  <c r="Q116" i="3" s="1"/>
  <c r="R116" i="3" s="1"/>
  <c r="S116" i="3"/>
  <c r="T116" i="3" s="1"/>
  <c r="N117" i="3"/>
  <c r="P117" i="3" s="1"/>
  <c r="O117" i="3"/>
  <c r="Q117" i="3" s="1"/>
  <c r="R117" i="3" s="1"/>
  <c r="S117" i="3"/>
  <c r="T117" i="3" s="1"/>
  <c r="N119" i="3"/>
  <c r="P119" i="3" s="1"/>
  <c r="O119" i="3"/>
  <c r="Q119" i="3" s="1"/>
  <c r="R119" i="3" s="1"/>
  <c r="S119" i="3"/>
  <c r="T119" i="3" s="1"/>
  <c r="N124" i="3"/>
  <c r="P124" i="3" s="1"/>
  <c r="O124" i="3"/>
  <c r="Q124" i="3" s="1"/>
  <c r="R124" i="3" s="1"/>
  <c r="S124" i="3"/>
  <c r="T124" i="3" s="1"/>
  <c r="N125" i="3"/>
  <c r="P125" i="3" s="1"/>
  <c r="O125" i="3"/>
  <c r="Q125" i="3" s="1"/>
  <c r="R125" i="3" s="1"/>
  <c r="S125" i="3"/>
  <c r="T125" i="3" s="1"/>
  <c r="N126" i="3"/>
  <c r="P126" i="3" s="1"/>
  <c r="O126" i="3"/>
  <c r="Q126" i="3" s="1"/>
  <c r="R126" i="3" s="1"/>
  <c r="S126" i="3"/>
  <c r="T126" i="3" s="1"/>
  <c r="N127" i="3"/>
  <c r="P127" i="3" s="1"/>
  <c r="O127" i="3"/>
  <c r="Q127" i="3" s="1"/>
  <c r="R127" i="3" s="1"/>
  <c r="S127" i="3"/>
  <c r="T127" i="3" s="1"/>
  <c r="N128" i="3"/>
  <c r="P128" i="3" s="1"/>
  <c r="O128" i="3"/>
  <c r="Q128" i="3" s="1"/>
  <c r="R128" i="3" s="1"/>
  <c r="S128" i="3"/>
  <c r="T128" i="3" s="1"/>
  <c r="N130" i="3"/>
  <c r="P130" i="3" s="1"/>
  <c r="O130" i="3"/>
  <c r="Q130" i="3" s="1"/>
  <c r="R130" i="3" s="1"/>
  <c r="S130" i="3"/>
  <c r="T130" i="3" s="1"/>
  <c r="N131" i="3"/>
  <c r="P131" i="3" s="1"/>
  <c r="O131" i="3"/>
  <c r="Q131" i="3" s="1"/>
  <c r="R131" i="3" s="1"/>
  <c r="S131" i="3"/>
  <c r="T131" i="3" s="1"/>
  <c r="N133" i="3"/>
  <c r="P133" i="3" s="1"/>
  <c r="O133" i="3"/>
  <c r="Q133" i="3" s="1"/>
  <c r="R133" i="3" s="1"/>
  <c r="S133" i="3"/>
  <c r="T133" i="3" s="1"/>
  <c r="N134" i="3"/>
  <c r="P134" i="3" s="1"/>
  <c r="O134" i="3"/>
  <c r="Q134" i="3" s="1"/>
  <c r="R134" i="3" s="1"/>
  <c r="S134" i="3"/>
  <c r="T134" i="3" s="1"/>
  <c r="N135" i="3"/>
  <c r="P135" i="3" s="1"/>
  <c r="O135" i="3"/>
  <c r="Q135" i="3" s="1"/>
  <c r="R135" i="3" s="1"/>
  <c r="S135" i="3"/>
  <c r="T135" i="3" s="1"/>
  <c r="N136" i="3"/>
  <c r="P136" i="3" s="1"/>
  <c r="O136" i="3"/>
  <c r="Q136" i="3" s="1"/>
  <c r="R136" i="3" s="1"/>
  <c r="S136" i="3"/>
  <c r="T136" i="3" s="1"/>
  <c r="N137" i="3"/>
  <c r="P137" i="3" s="1"/>
  <c r="O137" i="3"/>
  <c r="Q137" i="3" s="1"/>
  <c r="R137" i="3" s="1"/>
  <c r="S137" i="3"/>
  <c r="T137" i="3" s="1"/>
  <c r="N138" i="3"/>
  <c r="P138" i="3" s="1"/>
  <c r="O138" i="3"/>
  <c r="Q138" i="3" s="1"/>
  <c r="R138" i="3" s="1"/>
  <c r="S138" i="3"/>
  <c r="T138" i="3" s="1"/>
  <c r="N139" i="3"/>
  <c r="P139" i="3" s="1"/>
  <c r="O139" i="3"/>
  <c r="Q139" i="3" s="1"/>
  <c r="R139" i="3" s="1"/>
  <c r="S139" i="3"/>
  <c r="T139" i="3" s="1"/>
  <c r="N140" i="3"/>
  <c r="P140" i="3" s="1"/>
  <c r="O140" i="3"/>
  <c r="Q140" i="3" s="1"/>
  <c r="R140" i="3" s="1"/>
  <c r="S140" i="3"/>
  <c r="T140" i="3" s="1"/>
  <c r="N141" i="3"/>
  <c r="P141" i="3" s="1"/>
  <c r="O141" i="3"/>
  <c r="Q141" i="3" s="1"/>
  <c r="R141" i="3" s="1"/>
  <c r="S141" i="3"/>
  <c r="T141" i="3" s="1"/>
  <c r="N143" i="3"/>
  <c r="P143" i="3" s="1"/>
  <c r="O143" i="3"/>
  <c r="Q143" i="3" s="1"/>
  <c r="R143" i="3" s="1"/>
  <c r="S143" i="3"/>
  <c r="T143" i="3" s="1"/>
  <c r="N144" i="3"/>
  <c r="P144" i="3" s="1"/>
  <c r="O144" i="3"/>
  <c r="Q144" i="3" s="1"/>
  <c r="R144" i="3" s="1"/>
  <c r="S144" i="3"/>
  <c r="T144" i="3" s="1"/>
  <c r="N145" i="3"/>
  <c r="P145" i="3" s="1"/>
  <c r="O145" i="3"/>
  <c r="Q145" i="3" s="1"/>
  <c r="R145" i="3" s="1"/>
  <c r="S145" i="3"/>
  <c r="T145" i="3" s="1"/>
  <c r="N146" i="3"/>
  <c r="P146" i="3" s="1"/>
  <c r="O146" i="3"/>
  <c r="Q146" i="3" s="1"/>
  <c r="R146" i="3" s="1"/>
  <c r="S146" i="3"/>
  <c r="T146" i="3" s="1"/>
  <c r="N147" i="3"/>
  <c r="P147" i="3" s="1"/>
  <c r="O147" i="3"/>
  <c r="Q147" i="3" s="1"/>
  <c r="R147" i="3" s="1"/>
  <c r="S147" i="3"/>
  <c r="T147" i="3" s="1"/>
  <c r="N148" i="3"/>
  <c r="P148" i="3" s="1"/>
  <c r="O148" i="3"/>
  <c r="Q148" i="3" s="1"/>
  <c r="R148" i="3" s="1"/>
  <c r="S148" i="3"/>
  <c r="T148" i="3" s="1"/>
  <c r="N150" i="3"/>
  <c r="P150" i="3" s="1"/>
  <c r="O150" i="3"/>
  <c r="Q150" i="3" s="1"/>
  <c r="R150" i="3" s="1"/>
  <c r="S150" i="3"/>
  <c r="T150" i="3" s="1"/>
  <c r="N152" i="3"/>
  <c r="P152" i="3" s="1"/>
  <c r="O152" i="3"/>
  <c r="Q152" i="3" s="1"/>
  <c r="R152" i="3" s="1"/>
  <c r="S152" i="3"/>
  <c r="T152" i="3" s="1"/>
  <c r="N154" i="3"/>
  <c r="P154" i="3" s="1"/>
  <c r="O154" i="3"/>
  <c r="Q154" i="3" s="1"/>
  <c r="R154" i="3" s="1"/>
  <c r="S154" i="3"/>
  <c r="T154" i="3" s="1"/>
  <c r="N157" i="3"/>
  <c r="P157" i="3" s="1"/>
  <c r="O157" i="3"/>
  <c r="Q157" i="3" s="1"/>
  <c r="R157" i="3" s="1"/>
  <c r="S157" i="3"/>
  <c r="T157" i="3" s="1"/>
  <c r="N164" i="3"/>
  <c r="P164" i="3" s="1"/>
  <c r="O164" i="3"/>
  <c r="Q164" i="3" s="1"/>
  <c r="R164" i="3" s="1"/>
  <c r="S164" i="3"/>
  <c r="T164" i="3" s="1"/>
  <c r="N165" i="3"/>
  <c r="P165" i="3" s="1"/>
  <c r="O165" i="3"/>
  <c r="Q165" i="3" s="1"/>
  <c r="R165" i="3" s="1"/>
  <c r="S165" i="3"/>
  <c r="T165" i="3" s="1"/>
  <c r="N166" i="3"/>
  <c r="P166" i="3" s="1"/>
  <c r="O166" i="3"/>
  <c r="Q166" i="3" s="1"/>
  <c r="R166" i="3" s="1"/>
  <c r="S166" i="3"/>
  <c r="T166" i="3" s="1"/>
  <c r="N167" i="3"/>
  <c r="P167" i="3" s="1"/>
  <c r="O167" i="3"/>
  <c r="Q167" i="3" s="1"/>
  <c r="R167" i="3" s="1"/>
  <c r="S167" i="3"/>
  <c r="T167" i="3" s="1"/>
  <c r="N172" i="3"/>
  <c r="P172" i="3" s="1"/>
  <c r="O172" i="3"/>
  <c r="Q172" i="3" s="1"/>
  <c r="R172" i="3" s="1"/>
  <c r="S172" i="3"/>
  <c r="T172" i="3" s="1"/>
  <c r="N174" i="3"/>
  <c r="P174" i="3" s="1"/>
  <c r="O174" i="3"/>
  <c r="Q174" i="3" s="1"/>
  <c r="R174" i="3" s="1"/>
  <c r="S174" i="3"/>
  <c r="T174" i="3" s="1"/>
  <c r="N175" i="3"/>
  <c r="P175" i="3" s="1"/>
  <c r="O175" i="3"/>
  <c r="Q175" i="3" s="1"/>
  <c r="R175" i="3" s="1"/>
  <c r="S175" i="3"/>
  <c r="T175" i="3" s="1"/>
  <c r="N177" i="3"/>
  <c r="P177" i="3" s="1"/>
  <c r="O177" i="3"/>
  <c r="Q177" i="3" s="1"/>
  <c r="R177" i="3" s="1"/>
  <c r="S177" i="3"/>
  <c r="T177" i="3" s="1"/>
  <c r="N180" i="3"/>
  <c r="P180" i="3" s="1"/>
  <c r="O180" i="3"/>
  <c r="Q180" i="3" s="1"/>
  <c r="R180" i="3" s="1"/>
  <c r="S180" i="3"/>
  <c r="T180" i="3" s="1"/>
  <c r="N185" i="3"/>
  <c r="P185" i="3" s="1"/>
  <c r="O185" i="3"/>
  <c r="Q185" i="3" s="1"/>
  <c r="R185" i="3" s="1"/>
  <c r="S185" i="3"/>
  <c r="T185" i="3" s="1"/>
  <c r="N186" i="3"/>
  <c r="P186" i="3" s="1"/>
  <c r="O186" i="3"/>
  <c r="Q186" i="3" s="1"/>
  <c r="R186" i="3" s="1"/>
  <c r="S186" i="3"/>
  <c r="T186" i="3" s="1"/>
  <c r="N187" i="3"/>
  <c r="P187" i="3" s="1"/>
  <c r="O187" i="3"/>
  <c r="Q187" i="3" s="1"/>
  <c r="R187" i="3" s="1"/>
  <c r="S187" i="3"/>
  <c r="T187" i="3" s="1"/>
  <c r="N188" i="3"/>
  <c r="P188" i="3" s="1"/>
  <c r="O188" i="3"/>
  <c r="Q188" i="3" s="1"/>
  <c r="R188" i="3" s="1"/>
  <c r="S188" i="3"/>
  <c r="T188" i="3" s="1"/>
  <c r="N201" i="3"/>
  <c r="P201" i="3" s="1"/>
  <c r="O201" i="3"/>
  <c r="Q201" i="3" s="1"/>
  <c r="R201" i="3" s="1"/>
  <c r="S201" i="3"/>
  <c r="T201" i="3" s="1"/>
  <c r="N203" i="3"/>
  <c r="P203" i="3" s="1"/>
  <c r="O203" i="3"/>
  <c r="Q203" i="3" s="1"/>
  <c r="R203" i="3" s="1"/>
  <c r="S203" i="3"/>
  <c r="T203" i="3" s="1"/>
  <c r="N204" i="3"/>
  <c r="P204" i="3" s="1"/>
  <c r="O204" i="3"/>
  <c r="Q204" i="3" s="1"/>
  <c r="R204" i="3" s="1"/>
  <c r="S204" i="3"/>
  <c r="T204" i="3" s="1"/>
  <c r="N205" i="3"/>
  <c r="P205" i="3" s="1"/>
  <c r="O205" i="3"/>
  <c r="Q205" i="3" s="1"/>
  <c r="R205" i="3" s="1"/>
  <c r="S205" i="3"/>
  <c r="T205" i="3" s="1"/>
  <c r="N206" i="3"/>
  <c r="P206" i="3" s="1"/>
  <c r="O206" i="3"/>
  <c r="Q206" i="3" s="1"/>
  <c r="R206" i="3" s="1"/>
  <c r="S206" i="3"/>
  <c r="T206" i="3" s="1"/>
  <c r="N207" i="3"/>
  <c r="P207" i="3" s="1"/>
  <c r="O207" i="3"/>
  <c r="Q207" i="3" s="1"/>
  <c r="R207" i="3" s="1"/>
  <c r="S207" i="3"/>
  <c r="T207" i="3" s="1"/>
  <c r="N208" i="3"/>
  <c r="P208" i="3" s="1"/>
  <c r="O208" i="3"/>
  <c r="Q208" i="3" s="1"/>
  <c r="R208" i="3" s="1"/>
  <c r="S208" i="3"/>
  <c r="T208" i="3" s="1"/>
  <c r="N209" i="3"/>
  <c r="P209" i="3" s="1"/>
  <c r="O209" i="3"/>
  <c r="Q209" i="3" s="1"/>
  <c r="R209" i="3" s="1"/>
  <c r="S209" i="3"/>
  <c r="T209" i="3" s="1"/>
  <c r="N210" i="3"/>
  <c r="P210" i="3" s="1"/>
  <c r="O210" i="3"/>
  <c r="Q210" i="3" s="1"/>
  <c r="R210" i="3" s="1"/>
  <c r="S210" i="3"/>
  <c r="T210" i="3" s="1"/>
  <c r="N212" i="3"/>
  <c r="P212" i="3" s="1"/>
  <c r="O212" i="3"/>
  <c r="Q212" i="3" s="1"/>
  <c r="R212" i="3" s="1"/>
  <c r="S212" i="3"/>
  <c r="T212" i="3" s="1"/>
  <c r="N213" i="3"/>
  <c r="P213" i="3" s="1"/>
  <c r="O213" i="3"/>
  <c r="Q213" i="3" s="1"/>
  <c r="R213" i="3" s="1"/>
  <c r="S213" i="3"/>
  <c r="T213" i="3" s="1"/>
  <c r="N214" i="3"/>
  <c r="P214" i="3" s="1"/>
  <c r="O214" i="3"/>
  <c r="Q214" i="3" s="1"/>
  <c r="R214" i="3" s="1"/>
  <c r="S214" i="3"/>
  <c r="T214" i="3" s="1"/>
  <c r="N216" i="3"/>
  <c r="P216" i="3" s="1"/>
  <c r="O216" i="3"/>
  <c r="Q216" i="3" s="1"/>
  <c r="R216" i="3" s="1"/>
  <c r="S216" i="3"/>
  <c r="T216" i="3" s="1"/>
  <c r="N218" i="3"/>
  <c r="P218" i="3" s="1"/>
  <c r="O218" i="3"/>
  <c r="Q218" i="3" s="1"/>
  <c r="R218" i="3" s="1"/>
  <c r="S218" i="3"/>
  <c r="T218" i="3" s="1"/>
  <c r="N219" i="3"/>
  <c r="P219" i="3" s="1"/>
  <c r="O219" i="3"/>
  <c r="Q219" i="3" s="1"/>
  <c r="R219" i="3" s="1"/>
  <c r="S219" i="3"/>
  <c r="T219" i="3" s="1"/>
  <c r="N221" i="3"/>
  <c r="P221" i="3" s="1"/>
  <c r="O221" i="3"/>
  <c r="Q221" i="3" s="1"/>
  <c r="R221" i="3" s="1"/>
  <c r="S221" i="3"/>
  <c r="T221" i="3" s="1"/>
  <c r="N222" i="3"/>
  <c r="P222" i="3" s="1"/>
  <c r="O222" i="3"/>
  <c r="Q222" i="3" s="1"/>
  <c r="R222" i="3" s="1"/>
  <c r="S222" i="3"/>
  <c r="T222" i="3" s="1"/>
  <c r="N224" i="3"/>
  <c r="P224" i="3" s="1"/>
  <c r="O224" i="3"/>
  <c r="Q224" i="3" s="1"/>
  <c r="R224" i="3" s="1"/>
  <c r="S224" i="3"/>
  <c r="T224" i="3" s="1"/>
  <c r="N225" i="3"/>
  <c r="P225" i="3" s="1"/>
  <c r="O225" i="3"/>
  <c r="Q225" i="3" s="1"/>
  <c r="R225" i="3" s="1"/>
  <c r="S225" i="3"/>
  <c r="T225" i="3" s="1"/>
  <c r="N226" i="3"/>
  <c r="P226" i="3" s="1"/>
  <c r="O226" i="3"/>
  <c r="Q226" i="3" s="1"/>
  <c r="R226" i="3" s="1"/>
  <c r="S226" i="3"/>
  <c r="T226" i="3" s="1"/>
  <c r="N227" i="3"/>
  <c r="P227" i="3" s="1"/>
  <c r="O227" i="3"/>
  <c r="Q227" i="3" s="1"/>
  <c r="R227" i="3" s="1"/>
  <c r="S227" i="3"/>
  <c r="T227" i="3" s="1"/>
  <c r="N228" i="3"/>
  <c r="P228" i="3" s="1"/>
  <c r="O228" i="3"/>
  <c r="Q228" i="3" s="1"/>
  <c r="R228" i="3" s="1"/>
  <c r="S228" i="3"/>
  <c r="T228" i="3" s="1"/>
  <c r="N229" i="3"/>
  <c r="P229" i="3" s="1"/>
  <c r="O229" i="3"/>
  <c r="Q229" i="3" s="1"/>
  <c r="R229" i="3" s="1"/>
  <c r="S229" i="3"/>
  <c r="T229" i="3" s="1"/>
  <c r="N230" i="3"/>
  <c r="P230" i="3" s="1"/>
  <c r="O230" i="3"/>
  <c r="Q230" i="3" s="1"/>
  <c r="R230" i="3" s="1"/>
  <c r="S230" i="3"/>
  <c r="T230" i="3" s="1"/>
  <c r="N231" i="3"/>
  <c r="P231" i="3" s="1"/>
  <c r="O231" i="3"/>
  <c r="Q231" i="3" s="1"/>
  <c r="R231" i="3" s="1"/>
  <c r="S231" i="3"/>
  <c r="T231" i="3" s="1"/>
  <c r="N232" i="3"/>
  <c r="P232" i="3" s="1"/>
  <c r="O232" i="3"/>
  <c r="Q232" i="3" s="1"/>
  <c r="R232" i="3" s="1"/>
  <c r="S232" i="3"/>
  <c r="T232" i="3" s="1"/>
  <c r="N234" i="3"/>
  <c r="P234" i="3" s="1"/>
  <c r="O234" i="3"/>
  <c r="Q234" i="3" s="1"/>
  <c r="R234" i="3" s="1"/>
  <c r="S234" i="3"/>
  <c r="T234" i="3" s="1"/>
  <c r="N235" i="3"/>
  <c r="P235" i="3" s="1"/>
  <c r="O235" i="3"/>
  <c r="Q235" i="3" s="1"/>
  <c r="R235" i="3" s="1"/>
  <c r="S235" i="3"/>
  <c r="T235" i="3" s="1"/>
  <c r="N236" i="3"/>
  <c r="P236" i="3" s="1"/>
  <c r="O236" i="3"/>
  <c r="Q236" i="3" s="1"/>
  <c r="R236" i="3" s="1"/>
  <c r="S236" i="3"/>
  <c r="T236" i="3" s="1"/>
  <c r="N237" i="3"/>
  <c r="P237" i="3" s="1"/>
  <c r="O237" i="3"/>
  <c r="Q237" i="3" s="1"/>
  <c r="R237" i="3" s="1"/>
  <c r="S237" i="3"/>
  <c r="T237" i="3" s="1"/>
  <c r="N239" i="3"/>
  <c r="P239" i="3" s="1"/>
  <c r="O239" i="3"/>
  <c r="Q239" i="3" s="1"/>
  <c r="R239" i="3" s="1"/>
  <c r="S239" i="3"/>
  <c r="T239" i="3" s="1"/>
  <c r="N240" i="3"/>
  <c r="P240" i="3" s="1"/>
  <c r="O240" i="3"/>
  <c r="Q240" i="3" s="1"/>
  <c r="R240" i="3" s="1"/>
  <c r="S240" i="3"/>
  <c r="T240" i="3" s="1"/>
  <c r="N241" i="3"/>
  <c r="P241" i="3" s="1"/>
  <c r="O241" i="3"/>
  <c r="Q241" i="3" s="1"/>
  <c r="R241" i="3" s="1"/>
  <c r="S241" i="3"/>
  <c r="T241" i="3" s="1"/>
  <c r="N242" i="3"/>
  <c r="P242" i="3" s="1"/>
  <c r="O242" i="3"/>
  <c r="Q242" i="3" s="1"/>
  <c r="R242" i="3" s="1"/>
  <c r="S242" i="3"/>
  <c r="T242" i="3" s="1"/>
  <c r="N243" i="3"/>
  <c r="P243" i="3" s="1"/>
  <c r="O243" i="3"/>
  <c r="Q243" i="3" s="1"/>
  <c r="R243" i="3" s="1"/>
  <c r="S243" i="3"/>
  <c r="T243" i="3" s="1"/>
  <c r="N244" i="3"/>
  <c r="P244" i="3" s="1"/>
  <c r="O244" i="3"/>
  <c r="Q244" i="3" s="1"/>
  <c r="R244" i="3" s="1"/>
  <c r="S244" i="3"/>
  <c r="T244" i="3" s="1"/>
  <c r="N245" i="3"/>
  <c r="P245" i="3" s="1"/>
  <c r="O245" i="3"/>
  <c r="Q245" i="3" s="1"/>
  <c r="R245" i="3" s="1"/>
  <c r="S245" i="3"/>
  <c r="T245" i="3" s="1"/>
  <c r="N246" i="3"/>
  <c r="P246" i="3" s="1"/>
  <c r="O246" i="3"/>
  <c r="Q246" i="3" s="1"/>
  <c r="R246" i="3" s="1"/>
  <c r="S246" i="3"/>
  <c r="T246" i="3" s="1"/>
  <c r="N247" i="3"/>
  <c r="P247" i="3" s="1"/>
  <c r="O247" i="3"/>
  <c r="Q247" i="3" s="1"/>
  <c r="R247" i="3" s="1"/>
  <c r="S247" i="3"/>
  <c r="T247" i="3" s="1"/>
  <c r="N248" i="3"/>
  <c r="P248" i="3" s="1"/>
  <c r="O248" i="3"/>
  <c r="Q248" i="3" s="1"/>
  <c r="R248" i="3" s="1"/>
  <c r="S248" i="3"/>
  <c r="T248" i="3" s="1"/>
  <c r="N249" i="3"/>
  <c r="P249" i="3" s="1"/>
  <c r="O249" i="3"/>
  <c r="Q249" i="3" s="1"/>
  <c r="R249" i="3" s="1"/>
  <c r="S249" i="3"/>
  <c r="T249" i="3" s="1"/>
  <c r="N250" i="3"/>
  <c r="P250" i="3" s="1"/>
  <c r="O250" i="3"/>
  <c r="Q250" i="3" s="1"/>
  <c r="R250" i="3" s="1"/>
  <c r="S250" i="3"/>
  <c r="T250" i="3" s="1"/>
  <c r="N251" i="3"/>
  <c r="P251" i="3" s="1"/>
  <c r="O251" i="3"/>
  <c r="Q251" i="3" s="1"/>
  <c r="R251" i="3" s="1"/>
  <c r="S251" i="3"/>
  <c r="T251" i="3" s="1"/>
  <c r="N252" i="3"/>
  <c r="P252" i="3" s="1"/>
  <c r="O252" i="3"/>
  <c r="Q252" i="3" s="1"/>
  <c r="R252" i="3" s="1"/>
  <c r="S252" i="3"/>
  <c r="T252" i="3" s="1"/>
  <c r="N254" i="3"/>
  <c r="P254" i="3" s="1"/>
  <c r="O254" i="3"/>
  <c r="Q254" i="3" s="1"/>
  <c r="R254" i="3" s="1"/>
  <c r="S254" i="3"/>
  <c r="T254" i="3" s="1"/>
  <c r="N257" i="3"/>
  <c r="P257" i="3" s="1"/>
  <c r="O257" i="3"/>
  <c r="Q257" i="3" s="1"/>
  <c r="R257" i="3" s="1"/>
  <c r="S257" i="3"/>
  <c r="T257" i="3" s="1"/>
  <c r="N261" i="3"/>
  <c r="P261" i="3" s="1"/>
  <c r="O261" i="3"/>
  <c r="Q261" i="3" s="1"/>
  <c r="R261" i="3" s="1"/>
  <c r="S261" i="3"/>
  <c r="T261" i="3" s="1"/>
  <c r="N262" i="3"/>
  <c r="P262" i="3" s="1"/>
  <c r="O262" i="3"/>
  <c r="Q262" i="3" s="1"/>
  <c r="R262" i="3" s="1"/>
  <c r="S262" i="3"/>
  <c r="T262" i="3" s="1"/>
  <c r="N263" i="3"/>
  <c r="P263" i="3" s="1"/>
  <c r="O263" i="3"/>
  <c r="Q263" i="3" s="1"/>
  <c r="R263" i="3" s="1"/>
  <c r="S263" i="3"/>
  <c r="T263" i="3" s="1"/>
  <c r="N265" i="3"/>
  <c r="P265" i="3" s="1"/>
  <c r="O265" i="3"/>
  <c r="Q265" i="3" s="1"/>
  <c r="R265" i="3" s="1"/>
  <c r="S265" i="3"/>
  <c r="T265" i="3" s="1"/>
  <c r="N268" i="3"/>
  <c r="P268" i="3" s="1"/>
  <c r="O268" i="3"/>
  <c r="Q268" i="3" s="1"/>
  <c r="R268" i="3" s="1"/>
  <c r="S268" i="3"/>
  <c r="T268" i="3" s="1"/>
  <c r="N269" i="3"/>
  <c r="P269" i="3" s="1"/>
  <c r="O269" i="3"/>
  <c r="Q269" i="3" s="1"/>
  <c r="R269" i="3" s="1"/>
  <c r="S269" i="3"/>
  <c r="T269" i="3" s="1"/>
  <c r="N278" i="3"/>
  <c r="P278" i="3" s="1"/>
  <c r="O278" i="3"/>
  <c r="Q278" i="3" s="1"/>
  <c r="R278" i="3" s="1"/>
  <c r="S278" i="3"/>
  <c r="T278" i="3" s="1"/>
  <c r="N279" i="3"/>
  <c r="P279" i="3" s="1"/>
  <c r="O279" i="3"/>
  <c r="Q279" i="3" s="1"/>
  <c r="R279" i="3" s="1"/>
  <c r="S279" i="3"/>
  <c r="T279" i="3" s="1"/>
  <c r="N280" i="3"/>
  <c r="P280" i="3" s="1"/>
  <c r="O280" i="3"/>
  <c r="Q280" i="3" s="1"/>
  <c r="R280" i="3" s="1"/>
  <c r="S280" i="3"/>
  <c r="T280" i="3" s="1"/>
  <c r="N281" i="3"/>
  <c r="P281" i="3" s="1"/>
  <c r="O281" i="3"/>
  <c r="Q281" i="3" s="1"/>
  <c r="R281" i="3" s="1"/>
  <c r="S281" i="3"/>
  <c r="T281" i="3" s="1"/>
  <c r="N282" i="3"/>
  <c r="P282" i="3" s="1"/>
  <c r="O282" i="3"/>
  <c r="Q282" i="3" s="1"/>
  <c r="R282" i="3" s="1"/>
  <c r="S282" i="3"/>
  <c r="T282" i="3" s="1"/>
  <c r="N283" i="3"/>
  <c r="P283" i="3" s="1"/>
  <c r="O283" i="3"/>
  <c r="Q283" i="3" s="1"/>
  <c r="R283" i="3" s="1"/>
  <c r="S283" i="3"/>
  <c r="T283" i="3" s="1"/>
  <c r="N284" i="3"/>
  <c r="P284" i="3" s="1"/>
  <c r="O284" i="3"/>
  <c r="Q284" i="3" s="1"/>
  <c r="R284" i="3" s="1"/>
  <c r="S284" i="3"/>
  <c r="T284" i="3" s="1"/>
  <c r="N291" i="3"/>
  <c r="P291" i="3" s="1"/>
  <c r="O291" i="3"/>
  <c r="Q291" i="3" s="1"/>
  <c r="R291" i="3" s="1"/>
  <c r="S291" i="3"/>
  <c r="T291" i="3" s="1"/>
  <c r="N293" i="3"/>
  <c r="P293" i="3" s="1"/>
  <c r="O293" i="3"/>
  <c r="Q293" i="3" s="1"/>
  <c r="R293" i="3" s="1"/>
  <c r="S293" i="3"/>
  <c r="T293" i="3" s="1"/>
  <c r="N295" i="3"/>
  <c r="P295" i="3" s="1"/>
  <c r="O295" i="3"/>
  <c r="Q295" i="3" s="1"/>
  <c r="R295" i="3" s="1"/>
  <c r="S295" i="3"/>
  <c r="T295" i="3" s="1"/>
  <c r="N296" i="3"/>
  <c r="P296" i="3" s="1"/>
  <c r="O296" i="3"/>
  <c r="Q296" i="3" s="1"/>
  <c r="R296" i="3" s="1"/>
  <c r="S296" i="3"/>
  <c r="T296" i="3" s="1"/>
  <c r="N299" i="3"/>
  <c r="P299" i="3" s="1"/>
  <c r="O299" i="3"/>
  <c r="Q299" i="3" s="1"/>
  <c r="R299" i="3" s="1"/>
  <c r="S299" i="3"/>
  <c r="T299" i="3" s="1"/>
  <c r="N300" i="3"/>
  <c r="P300" i="3" s="1"/>
  <c r="O300" i="3"/>
  <c r="Q300" i="3" s="1"/>
  <c r="R300" i="3" s="1"/>
  <c r="S300" i="3"/>
  <c r="T300" i="3" s="1"/>
  <c r="N303" i="3"/>
  <c r="P303" i="3" s="1"/>
  <c r="O303" i="3"/>
  <c r="Q303" i="3" s="1"/>
  <c r="R303" i="3" s="1"/>
  <c r="S303" i="3"/>
  <c r="T303" i="3" s="1"/>
  <c r="N304" i="3"/>
  <c r="P304" i="3" s="1"/>
  <c r="O304" i="3"/>
  <c r="Q304" i="3" s="1"/>
  <c r="R304" i="3" s="1"/>
  <c r="S304" i="3"/>
  <c r="T304" i="3" s="1"/>
  <c r="N307" i="3"/>
  <c r="P307" i="3" s="1"/>
  <c r="O307" i="3"/>
  <c r="Q307" i="3" s="1"/>
  <c r="R307" i="3" s="1"/>
  <c r="S307" i="3"/>
  <c r="T307" i="3" s="1"/>
  <c r="N308" i="3"/>
  <c r="P308" i="3" s="1"/>
  <c r="O308" i="3"/>
  <c r="Q308" i="3" s="1"/>
  <c r="R308" i="3" s="1"/>
  <c r="S308" i="3"/>
  <c r="T308" i="3" s="1"/>
  <c r="N309" i="3"/>
  <c r="P309" i="3" s="1"/>
  <c r="O309" i="3"/>
  <c r="Q309" i="3" s="1"/>
  <c r="R309" i="3" s="1"/>
  <c r="S309" i="3"/>
  <c r="T309" i="3" s="1"/>
  <c r="N310" i="3"/>
  <c r="P310" i="3" s="1"/>
  <c r="O310" i="3"/>
  <c r="Q310" i="3" s="1"/>
  <c r="R310" i="3" s="1"/>
  <c r="S310" i="3"/>
  <c r="T310" i="3" s="1"/>
  <c r="N313" i="3"/>
  <c r="P313" i="3" s="1"/>
  <c r="O313" i="3"/>
  <c r="Q313" i="3" s="1"/>
  <c r="R313" i="3" s="1"/>
  <c r="S313" i="3"/>
  <c r="T313" i="3" s="1"/>
  <c r="N314" i="3"/>
  <c r="P314" i="3" s="1"/>
  <c r="O314" i="3"/>
  <c r="Q314" i="3" s="1"/>
  <c r="R314" i="3" s="1"/>
  <c r="S314" i="3"/>
  <c r="T314" i="3" s="1"/>
  <c r="N315" i="3"/>
  <c r="P315" i="3" s="1"/>
  <c r="O315" i="3"/>
  <c r="Q315" i="3" s="1"/>
  <c r="R315" i="3" s="1"/>
  <c r="S315" i="3"/>
  <c r="T315" i="3" s="1"/>
  <c r="N319" i="3"/>
  <c r="P319" i="3" s="1"/>
  <c r="O319" i="3"/>
  <c r="Q319" i="3" s="1"/>
  <c r="R319" i="3" s="1"/>
  <c r="S319" i="3"/>
  <c r="T319" i="3" s="1"/>
  <c r="N320" i="3"/>
  <c r="P320" i="3" s="1"/>
  <c r="O320" i="3"/>
  <c r="Q320" i="3" s="1"/>
  <c r="R320" i="3" s="1"/>
  <c r="S320" i="3"/>
  <c r="T320" i="3" s="1"/>
  <c r="N322" i="3"/>
  <c r="P322" i="3" s="1"/>
  <c r="O322" i="3"/>
  <c r="Q322" i="3" s="1"/>
  <c r="R322" i="3" s="1"/>
  <c r="S322" i="3"/>
  <c r="T322" i="3" s="1"/>
  <c r="N323" i="3"/>
  <c r="P323" i="3" s="1"/>
  <c r="O323" i="3"/>
  <c r="Q323" i="3" s="1"/>
  <c r="R323" i="3" s="1"/>
  <c r="S323" i="3"/>
  <c r="T323" i="3" s="1"/>
  <c r="N324" i="3"/>
  <c r="P324" i="3" s="1"/>
  <c r="O324" i="3"/>
  <c r="Q324" i="3" s="1"/>
  <c r="R324" i="3" s="1"/>
  <c r="S324" i="3"/>
  <c r="T324" i="3" s="1"/>
  <c r="N325" i="3"/>
  <c r="P325" i="3" s="1"/>
  <c r="O325" i="3"/>
  <c r="Q325" i="3" s="1"/>
  <c r="R325" i="3" s="1"/>
  <c r="S325" i="3"/>
  <c r="T325" i="3" s="1"/>
  <c r="N327" i="3"/>
  <c r="P327" i="3" s="1"/>
  <c r="O327" i="3"/>
  <c r="Q327" i="3" s="1"/>
  <c r="R327" i="3" s="1"/>
  <c r="S327" i="3"/>
  <c r="T327" i="3" s="1"/>
  <c r="N328" i="3"/>
  <c r="P328" i="3" s="1"/>
  <c r="O328" i="3"/>
  <c r="Q328" i="3" s="1"/>
  <c r="R328" i="3" s="1"/>
  <c r="S328" i="3"/>
  <c r="T328" i="3" s="1"/>
  <c r="N330" i="3"/>
  <c r="P330" i="3" s="1"/>
  <c r="O330" i="3"/>
  <c r="Q330" i="3" s="1"/>
  <c r="R330" i="3" s="1"/>
  <c r="S330" i="3"/>
  <c r="T330" i="3" s="1"/>
  <c r="N332" i="3"/>
  <c r="P332" i="3" s="1"/>
  <c r="O332" i="3"/>
  <c r="Q332" i="3" s="1"/>
  <c r="R332" i="3" s="1"/>
  <c r="S332" i="3"/>
  <c r="T332" i="3" s="1"/>
  <c r="N333" i="3"/>
  <c r="P333" i="3" s="1"/>
  <c r="O333" i="3"/>
  <c r="Q333" i="3" s="1"/>
  <c r="R333" i="3" s="1"/>
  <c r="S333" i="3"/>
  <c r="T333" i="3" s="1"/>
  <c r="N334" i="3"/>
  <c r="P334" i="3" s="1"/>
  <c r="O334" i="3"/>
  <c r="Q334" i="3" s="1"/>
  <c r="R334" i="3" s="1"/>
  <c r="S334" i="3"/>
  <c r="T334" i="3" s="1"/>
  <c r="N336" i="3"/>
  <c r="P336" i="3" s="1"/>
  <c r="O336" i="3"/>
  <c r="Q336" i="3" s="1"/>
  <c r="R336" i="3" s="1"/>
  <c r="S336" i="3"/>
  <c r="T336" i="3" s="1"/>
  <c r="N338" i="3"/>
  <c r="P338" i="3" s="1"/>
  <c r="O338" i="3"/>
  <c r="Q338" i="3" s="1"/>
  <c r="R338" i="3" s="1"/>
  <c r="S338" i="3"/>
  <c r="T338" i="3" s="1"/>
  <c r="N339" i="3"/>
  <c r="P339" i="3" s="1"/>
  <c r="O339" i="3"/>
  <c r="Q339" i="3" s="1"/>
  <c r="R339" i="3" s="1"/>
  <c r="S339" i="3"/>
  <c r="T339" i="3" s="1"/>
  <c r="N340" i="3"/>
  <c r="P340" i="3" s="1"/>
  <c r="O340" i="3"/>
  <c r="Q340" i="3" s="1"/>
  <c r="R340" i="3" s="1"/>
  <c r="S340" i="3"/>
  <c r="T340" i="3" s="1"/>
  <c r="N341" i="3"/>
  <c r="P341" i="3" s="1"/>
  <c r="O341" i="3"/>
  <c r="Q341" i="3" s="1"/>
  <c r="R341" i="3" s="1"/>
  <c r="S341" i="3"/>
  <c r="T341" i="3" s="1"/>
  <c r="N345" i="3"/>
  <c r="P345" i="3" s="1"/>
  <c r="O345" i="3"/>
  <c r="Q345" i="3" s="1"/>
  <c r="R345" i="3" s="1"/>
  <c r="S345" i="3"/>
  <c r="T345" i="3" s="1"/>
  <c r="N348" i="3"/>
  <c r="P348" i="3" s="1"/>
  <c r="O348" i="3"/>
  <c r="Q348" i="3" s="1"/>
  <c r="R348" i="3" s="1"/>
  <c r="S348" i="3"/>
  <c r="T348" i="3" s="1"/>
  <c r="N350" i="3"/>
  <c r="P350" i="3" s="1"/>
  <c r="O350" i="3"/>
  <c r="Q350" i="3" s="1"/>
  <c r="R350" i="3" s="1"/>
  <c r="S350" i="3"/>
  <c r="T350" i="3" s="1"/>
  <c r="N351" i="3"/>
  <c r="P351" i="3" s="1"/>
  <c r="O351" i="3"/>
  <c r="Q351" i="3" s="1"/>
  <c r="R351" i="3" s="1"/>
  <c r="S351" i="3"/>
  <c r="T351" i="3" s="1"/>
  <c r="N352" i="3"/>
  <c r="P352" i="3" s="1"/>
  <c r="O352" i="3"/>
  <c r="Q352" i="3" s="1"/>
  <c r="R352" i="3" s="1"/>
  <c r="S352" i="3"/>
  <c r="T352" i="3" s="1"/>
  <c r="N354" i="3"/>
  <c r="P354" i="3" s="1"/>
  <c r="O354" i="3"/>
  <c r="Q354" i="3" s="1"/>
  <c r="R354" i="3" s="1"/>
  <c r="S354" i="3"/>
  <c r="T354" i="3" s="1"/>
  <c r="N356" i="3"/>
  <c r="P356" i="3" s="1"/>
  <c r="O356" i="3"/>
  <c r="Q356" i="3" s="1"/>
  <c r="R356" i="3" s="1"/>
  <c r="S356" i="3"/>
  <c r="T356" i="3" s="1"/>
  <c r="N358" i="3"/>
  <c r="P358" i="3" s="1"/>
  <c r="O358" i="3"/>
  <c r="Q358" i="3" s="1"/>
  <c r="R358" i="3" s="1"/>
  <c r="S358" i="3"/>
  <c r="T358" i="3" s="1"/>
  <c r="N359" i="3"/>
  <c r="P359" i="3" s="1"/>
  <c r="O359" i="3"/>
  <c r="Q359" i="3" s="1"/>
  <c r="R359" i="3" s="1"/>
  <c r="S359" i="3"/>
  <c r="T359" i="3" s="1"/>
  <c r="N360" i="3"/>
  <c r="P360" i="3" s="1"/>
  <c r="O360" i="3"/>
  <c r="Q360" i="3" s="1"/>
  <c r="R360" i="3" s="1"/>
  <c r="S360" i="3"/>
  <c r="T360" i="3" s="1"/>
  <c r="N361" i="3"/>
  <c r="P361" i="3" s="1"/>
  <c r="O361" i="3"/>
  <c r="Q361" i="3" s="1"/>
  <c r="R361" i="3" s="1"/>
  <c r="S361" i="3"/>
  <c r="T361" i="3" s="1"/>
  <c r="N362" i="3"/>
  <c r="P362" i="3" s="1"/>
  <c r="O362" i="3"/>
  <c r="Q362" i="3" s="1"/>
  <c r="R362" i="3" s="1"/>
  <c r="S362" i="3"/>
  <c r="T362" i="3" s="1"/>
  <c r="N363" i="3"/>
  <c r="P363" i="3" s="1"/>
  <c r="O363" i="3"/>
  <c r="Q363" i="3" s="1"/>
  <c r="R363" i="3" s="1"/>
  <c r="S363" i="3"/>
  <c r="T363" i="3" s="1"/>
  <c r="N365" i="3"/>
  <c r="P365" i="3" s="1"/>
  <c r="O365" i="3"/>
  <c r="Q365" i="3" s="1"/>
  <c r="R365" i="3" s="1"/>
  <c r="S365" i="3"/>
  <c r="T365" i="3" s="1"/>
  <c r="N367" i="3"/>
  <c r="P367" i="3" s="1"/>
  <c r="O367" i="3"/>
  <c r="Q367" i="3" s="1"/>
  <c r="R367" i="3" s="1"/>
  <c r="S367" i="3"/>
  <c r="T367" i="3" s="1"/>
  <c r="N368" i="3"/>
  <c r="P368" i="3" s="1"/>
  <c r="O368" i="3"/>
  <c r="Q368" i="3" s="1"/>
  <c r="R368" i="3" s="1"/>
  <c r="S368" i="3"/>
  <c r="T368" i="3" s="1"/>
  <c r="N369" i="3"/>
  <c r="P369" i="3" s="1"/>
  <c r="O369" i="3"/>
  <c r="Q369" i="3" s="1"/>
  <c r="R369" i="3" s="1"/>
  <c r="S369" i="3"/>
  <c r="T369" i="3" s="1"/>
  <c r="N370" i="3"/>
  <c r="P370" i="3" s="1"/>
  <c r="O370" i="3"/>
  <c r="Q370" i="3" s="1"/>
  <c r="R370" i="3" s="1"/>
  <c r="S370" i="3"/>
  <c r="T370" i="3" s="1"/>
  <c r="N371" i="3"/>
  <c r="P371" i="3" s="1"/>
  <c r="O371" i="3"/>
  <c r="Q371" i="3" s="1"/>
  <c r="R371" i="3" s="1"/>
  <c r="S371" i="3"/>
  <c r="T371" i="3" s="1"/>
  <c r="N372" i="3"/>
  <c r="P372" i="3" s="1"/>
  <c r="O372" i="3"/>
  <c r="Q372" i="3" s="1"/>
  <c r="R372" i="3" s="1"/>
  <c r="S372" i="3"/>
  <c r="T372" i="3" s="1"/>
  <c r="N373" i="3"/>
  <c r="P373" i="3" s="1"/>
  <c r="O373" i="3"/>
  <c r="Q373" i="3" s="1"/>
  <c r="R373" i="3" s="1"/>
  <c r="S373" i="3"/>
  <c r="T373" i="3" s="1"/>
  <c r="N377" i="3"/>
  <c r="P377" i="3" s="1"/>
  <c r="O377" i="3"/>
  <c r="Q377" i="3" s="1"/>
  <c r="R377" i="3" s="1"/>
  <c r="S377" i="3"/>
  <c r="T377" i="3" s="1"/>
  <c r="N378" i="3"/>
  <c r="P378" i="3" s="1"/>
  <c r="O378" i="3"/>
  <c r="Q378" i="3" s="1"/>
  <c r="R378" i="3" s="1"/>
  <c r="S378" i="3"/>
  <c r="T378" i="3" s="1"/>
  <c r="N379" i="3"/>
  <c r="P379" i="3" s="1"/>
  <c r="O379" i="3"/>
  <c r="Q379" i="3" s="1"/>
  <c r="R379" i="3" s="1"/>
  <c r="S379" i="3"/>
  <c r="T379" i="3" s="1"/>
  <c r="N380" i="3"/>
  <c r="P380" i="3" s="1"/>
  <c r="O380" i="3"/>
  <c r="Q380" i="3" s="1"/>
  <c r="R380" i="3" s="1"/>
  <c r="S380" i="3"/>
  <c r="T380" i="3" s="1"/>
  <c r="N381" i="3"/>
  <c r="P381" i="3" s="1"/>
  <c r="O381" i="3"/>
  <c r="Q381" i="3" s="1"/>
  <c r="R381" i="3" s="1"/>
  <c r="S381" i="3"/>
  <c r="T381" i="3" s="1"/>
  <c r="N384" i="3"/>
  <c r="P384" i="3" s="1"/>
  <c r="O384" i="3"/>
  <c r="Q384" i="3" s="1"/>
  <c r="R384" i="3" s="1"/>
  <c r="S384" i="3"/>
  <c r="T384" i="3" s="1"/>
  <c r="N386" i="3"/>
  <c r="P386" i="3" s="1"/>
  <c r="O386" i="3"/>
  <c r="Q386" i="3" s="1"/>
  <c r="R386" i="3" s="1"/>
  <c r="S386" i="3"/>
  <c r="T386" i="3" s="1"/>
  <c r="N387" i="3"/>
  <c r="P387" i="3" s="1"/>
  <c r="O387" i="3"/>
  <c r="Q387" i="3" s="1"/>
  <c r="R387" i="3" s="1"/>
  <c r="S387" i="3"/>
  <c r="T387" i="3" s="1"/>
  <c r="N388" i="3"/>
  <c r="P388" i="3" s="1"/>
  <c r="O388" i="3"/>
  <c r="Q388" i="3" s="1"/>
  <c r="R388" i="3" s="1"/>
  <c r="S388" i="3"/>
  <c r="T388" i="3" s="1"/>
  <c r="N389" i="3"/>
  <c r="P389" i="3" s="1"/>
  <c r="O389" i="3"/>
  <c r="Q389" i="3" s="1"/>
  <c r="R389" i="3" s="1"/>
  <c r="S389" i="3"/>
  <c r="T389" i="3" s="1"/>
  <c r="N390" i="3"/>
  <c r="P390" i="3" s="1"/>
  <c r="O390" i="3"/>
  <c r="Q390" i="3" s="1"/>
  <c r="R390" i="3" s="1"/>
  <c r="S390" i="3"/>
  <c r="T390" i="3" s="1"/>
  <c r="N391" i="3"/>
  <c r="P391" i="3" s="1"/>
  <c r="O391" i="3"/>
  <c r="Q391" i="3" s="1"/>
  <c r="R391" i="3" s="1"/>
  <c r="S391" i="3"/>
  <c r="T391" i="3" s="1"/>
  <c r="N392" i="3"/>
  <c r="P392" i="3" s="1"/>
  <c r="O392" i="3"/>
  <c r="Q392" i="3" s="1"/>
  <c r="R392" i="3" s="1"/>
  <c r="S392" i="3"/>
  <c r="T392" i="3" s="1"/>
  <c r="N396" i="3"/>
  <c r="P396" i="3" s="1"/>
  <c r="O396" i="3"/>
  <c r="Q396" i="3" s="1"/>
  <c r="R396" i="3" s="1"/>
  <c r="S396" i="3"/>
  <c r="T396" i="3" s="1"/>
  <c r="N397" i="3"/>
  <c r="P397" i="3" s="1"/>
  <c r="O397" i="3"/>
  <c r="Q397" i="3" s="1"/>
  <c r="R397" i="3" s="1"/>
  <c r="S397" i="3"/>
  <c r="T397" i="3" s="1"/>
  <c r="N398" i="3"/>
  <c r="P398" i="3" s="1"/>
  <c r="O398" i="3"/>
  <c r="Q398" i="3" s="1"/>
  <c r="R398" i="3" s="1"/>
  <c r="S398" i="3"/>
  <c r="T398" i="3" s="1"/>
  <c r="N399" i="3"/>
  <c r="P399" i="3" s="1"/>
  <c r="O399" i="3"/>
  <c r="Q399" i="3" s="1"/>
  <c r="R399" i="3" s="1"/>
  <c r="S399" i="3"/>
  <c r="T399" i="3" s="1"/>
  <c r="N401" i="3"/>
  <c r="P401" i="3" s="1"/>
  <c r="O401" i="3"/>
  <c r="Q401" i="3" s="1"/>
  <c r="R401" i="3" s="1"/>
  <c r="S401" i="3"/>
  <c r="T401" i="3" s="1"/>
  <c r="N403" i="3"/>
  <c r="P403" i="3" s="1"/>
  <c r="O403" i="3"/>
  <c r="Q403" i="3" s="1"/>
  <c r="R403" i="3" s="1"/>
  <c r="S403" i="3"/>
  <c r="T403" i="3" s="1"/>
  <c r="N404" i="3"/>
  <c r="P404" i="3" s="1"/>
  <c r="O404" i="3"/>
  <c r="Q404" i="3" s="1"/>
  <c r="R404" i="3" s="1"/>
  <c r="S404" i="3"/>
  <c r="T404" i="3" s="1"/>
  <c r="N405" i="3"/>
  <c r="P405" i="3" s="1"/>
  <c r="O405" i="3"/>
  <c r="Q405" i="3" s="1"/>
  <c r="R405" i="3" s="1"/>
  <c r="S405" i="3"/>
  <c r="T405" i="3" s="1"/>
  <c r="N406" i="3"/>
  <c r="P406" i="3" s="1"/>
  <c r="O406" i="3"/>
  <c r="Q406" i="3" s="1"/>
  <c r="R406" i="3" s="1"/>
  <c r="S406" i="3"/>
  <c r="T406" i="3" s="1"/>
  <c r="N407" i="3"/>
  <c r="P407" i="3" s="1"/>
  <c r="O407" i="3"/>
  <c r="Q407" i="3" s="1"/>
  <c r="R407" i="3" s="1"/>
  <c r="S407" i="3"/>
  <c r="T407" i="3" s="1"/>
  <c r="N408" i="3"/>
  <c r="P408" i="3" s="1"/>
  <c r="O408" i="3"/>
  <c r="Q408" i="3" s="1"/>
  <c r="R408" i="3" s="1"/>
  <c r="S408" i="3"/>
  <c r="T408" i="3" s="1"/>
  <c r="N409" i="3"/>
  <c r="P409" i="3" s="1"/>
  <c r="O409" i="3"/>
  <c r="Q409" i="3" s="1"/>
  <c r="R409" i="3" s="1"/>
  <c r="S409" i="3"/>
  <c r="T409" i="3" s="1"/>
  <c r="N410" i="3"/>
  <c r="P410" i="3" s="1"/>
  <c r="O410" i="3"/>
  <c r="Q410" i="3" s="1"/>
  <c r="R410" i="3" s="1"/>
  <c r="S410" i="3"/>
  <c r="T410" i="3" s="1"/>
  <c r="N411" i="3"/>
  <c r="P411" i="3" s="1"/>
  <c r="O411" i="3"/>
  <c r="Q411" i="3" s="1"/>
  <c r="R411" i="3" s="1"/>
  <c r="S411" i="3"/>
  <c r="T411" i="3" s="1"/>
  <c r="N412" i="3"/>
  <c r="P412" i="3" s="1"/>
  <c r="O412" i="3"/>
  <c r="Q412" i="3" s="1"/>
  <c r="R412" i="3" s="1"/>
  <c r="S412" i="3"/>
  <c r="T412" i="3" s="1"/>
  <c r="N414" i="3"/>
  <c r="P414" i="3" s="1"/>
  <c r="O414" i="3"/>
  <c r="Q414" i="3" s="1"/>
  <c r="R414" i="3" s="1"/>
  <c r="S414" i="3"/>
  <c r="T414" i="3" s="1"/>
  <c r="N415" i="3"/>
  <c r="P415" i="3" s="1"/>
  <c r="O415" i="3"/>
  <c r="Q415" i="3" s="1"/>
  <c r="R415" i="3" s="1"/>
  <c r="S415" i="3"/>
  <c r="T415" i="3" s="1"/>
  <c r="N416" i="3"/>
  <c r="P416" i="3" s="1"/>
  <c r="O416" i="3"/>
  <c r="Q416" i="3" s="1"/>
  <c r="R416" i="3" s="1"/>
  <c r="S416" i="3"/>
  <c r="T416" i="3" s="1"/>
  <c r="N417" i="3"/>
  <c r="P417" i="3" s="1"/>
  <c r="O417" i="3"/>
  <c r="Q417" i="3" s="1"/>
  <c r="R417" i="3" s="1"/>
  <c r="S417" i="3"/>
  <c r="T417" i="3" s="1"/>
  <c r="N418" i="3"/>
  <c r="P418" i="3" s="1"/>
  <c r="O418" i="3"/>
  <c r="Q418" i="3" s="1"/>
  <c r="R418" i="3" s="1"/>
  <c r="S418" i="3"/>
  <c r="T418" i="3" s="1"/>
  <c r="N421" i="3"/>
  <c r="P421" i="3" s="1"/>
  <c r="O421" i="3"/>
  <c r="Q421" i="3" s="1"/>
  <c r="R421" i="3" s="1"/>
  <c r="S421" i="3"/>
  <c r="T421" i="3" s="1"/>
  <c r="N422" i="3"/>
  <c r="P422" i="3" s="1"/>
  <c r="O422" i="3"/>
  <c r="Q422" i="3" s="1"/>
  <c r="R422" i="3" s="1"/>
  <c r="S422" i="3"/>
  <c r="T422" i="3" s="1"/>
  <c r="N424" i="3"/>
  <c r="P424" i="3" s="1"/>
  <c r="O424" i="3"/>
  <c r="Q424" i="3" s="1"/>
  <c r="R424" i="3" s="1"/>
  <c r="S424" i="3"/>
  <c r="T424" i="3" s="1"/>
  <c r="N425" i="3"/>
  <c r="P425" i="3" s="1"/>
  <c r="O425" i="3"/>
  <c r="Q425" i="3" s="1"/>
  <c r="R425" i="3" s="1"/>
  <c r="S425" i="3"/>
  <c r="T425" i="3" s="1"/>
  <c r="N426" i="3"/>
  <c r="P426" i="3" s="1"/>
  <c r="O426" i="3"/>
  <c r="Q426" i="3" s="1"/>
  <c r="R426" i="3" s="1"/>
  <c r="S426" i="3"/>
  <c r="T426" i="3" s="1"/>
  <c r="N427" i="3"/>
  <c r="P427" i="3" s="1"/>
  <c r="O427" i="3"/>
  <c r="Q427" i="3" s="1"/>
  <c r="R427" i="3" s="1"/>
  <c r="S427" i="3"/>
  <c r="T427" i="3" s="1"/>
  <c r="N428" i="3"/>
  <c r="P428" i="3" s="1"/>
  <c r="O428" i="3"/>
  <c r="Q428" i="3" s="1"/>
  <c r="R428" i="3" s="1"/>
  <c r="S428" i="3"/>
  <c r="T428" i="3" s="1"/>
  <c r="N429" i="3"/>
  <c r="P429" i="3" s="1"/>
  <c r="O429" i="3"/>
  <c r="Q429" i="3" s="1"/>
  <c r="R429" i="3" s="1"/>
  <c r="S429" i="3"/>
  <c r="T429" i="3" s="1"/>
  <c r="N430" i="3"/>
  <c r="P430" i="3" s="1"/>
  <c r="O430" i="3"/>
  <c r="Q430" i="3" s="1"/>
  <c r="R430" i="3" s="1"/>
  <c r="S430" i="3"/>
  <c r="T430" i="3" s="1"/>
  <c r="N431" i="3"/>
  <c r="P431" i="3" s="1"/>
  <c r="O431" i="3"/>
  <c r="Q431" i="3" s="1"/>
  <c r="R431" i="3" s="1"/>
  <c r="S431" i="3"/>
  <c r="T431" i="3" s="1"/>
  <c r="N432" i="3"/>
  <c r="P432" i="3" s="1"/>
  <c r="O432" i="3"/>
  <c r="Q432" i="3" s="1"/>
  <c r="R432" i="3" s="1"/>
  <c r="S432" i="3"/>
  <c r="T432" i="3" s="1"/>
  <c r="N433" i="3"/>
  <c r="P433" i="3" s="1"/>
  <c r="O433" i="3"/>
  <c r="Q433" i="3" s="1"/>
  <c r="R433" i="3" s="1"/>
  <c r="S433" i="3"/>
  <c r="T433" i="3" s="1"/>
  <c r="N434" i="3"/>
  <c r="P434" i="3" s="1"/>
  <c r="O434" i="3"/>
  <c r="Q434" i="3" s="1"/>
  <c r="R434" i="3" s="1"/>
  <c r="S434" i="3"/>
  <c r="T434" i="3" s="1"/>
  <c r="N440" i="3"/>
  <c r="P440" i="3" s="1"/>
  <c r="O440" i="3"/>
  <c r="Q440" i="3" s="1"/>
  <c r="R440" i="3" s="1"/>
  <c r="S440" i="3"/>
  <c r="T440" i="3" s="1"/>
  <c r="N449" i="3"/>
  <c r="P449" i="3" s="1"/>
  <c r="O449" i="3"/>
  <c r="Q449" i="3" s="1"/>
  <c r="R449" i="3" s="1"/>
  <c r="S449" i="3"/>
  <c r="T449" i="3" s="1"/>
  <c r="N450" i="3"/>
  <c r="P450" i="3" s="1"/>
  <c r="O450" i="3"/>
  <c r="Q450" i="3" s="1"/>
  <c r="R450" i="3" s="1"/>
  <c r="S450" i="3"/>
  <c r="T450" i="3" s="1"/>
  <c r="N451" i="3"/>
  <c r="P451" i="3" s="1"/>
  <c r="O451" i="3"/>
  <c r="Q451" i="3" s="1"/>
  <c r="R451" i="3" s="1"/>
  <c r="S451" i="3"/>
  <c r="T451" i="3" s="1"/>
  <c r="N452" i="3"/>
  <c r="P452" i="3" s="1"/>
  <c r="O452" i="3"/>
  <c r="Q452" i="3" s="1"/>
  <c r="R452" i="3" s="1"/>
  <c r="S452" i="3"/>
  <c r="T452" i="3" s="1"/>
  <c r="N453" i="3"/>
  <c r="P453" i="3" s="1"/>
  <c r="O453" i="3"/>
  <c r="Q453" i="3" s="1"/>
  <c r="R453" i="3" s="1"/>
  <c r="S453" i="3"/>
  <c r="T453" i="3" s="1"/>
  <c r="N455" i="3"/>
  <c r="P455" i="3" s="1"/>
  <c r="O455" i="3"/>
  <c r="Q455" i="3" s="1"/>
  <c r="R455" i="3" s="1"/>
  <c r="S455" i="3"/>
  <c r="T455" i="3" s="1"/>
  <c r="N456" i="3"/>
  <c r="P456" i="3" s="1"/>
  <c r="O456" i="3"/>
  <c r="Q456" i="3" s="1"/>
  <c r="R456" i="3" s="1"/>
  <c r="S456" i="3"/>
  <c r="T456" i="3" s="1"/>
  <c r="N458" i="3"/>
  <c r="P458" i="3" s="1"/>
  <c r="O458" i="3"/>
  <c r="Q458" i="3" s="1"/>
  <c r="R458" i="3" s="1"/>
  <c r="S458" i="3"/>
  <c r="T458" i="3" s="1"/>
  <c r="N460" i="3"/>
  <c r="P460" i="3" s="1"/>
  <c r="O460" i="3"/>
  <c r="Q460" i="3" s="1"/>
  <c r="R460" i="3" s="1"/>
  <c r="S460" i="3"/>
  <c r="T460" i="3" s="1"/>
  <c r="N462" i="3"/>
  <c r="P462" i="3" s="1"/>
  <c r="O462" i="3"/>
  <c r="Q462" i="3" s="1"/>
  <c r="R462" i="3" s="1"/>
  <c r="S462" i="3"/>
  <c r="T462" i="3" s="1"/>
  <c r="N463" i="3"/>
  <c r="P463" i="3" s="1"/>
  <c r="O463" i="3"/>
  <c r="Q463" i="3" s="1"/>
  <c r="R463" i="3" s="1"/>
  <c r="S463" i="3"/>
  <c r="T463" i="3" s="1"/>
  <c r="N464" i="3"/>
  <c r="P464" i="3" s="1"/>
  <c r="O464" i="3"/>
  <c r="Q464" i="3" s="1"/>
  <c r="R464" i="3" s="1"/>
  <c r="S464" i="3"/>
  <c r="T464" i="3" s="1"/>
  <c r="N465" i="3"/>
  <c r="P465" i="3" s="1"/>
  <c r="O465" i="3"/>
  <c r="Q465" i="3" s="1"/>
  <c r="R465" i="3" s="1"/>
  <c r="S465" i="3"/>
  <c r="T465" i="3" s="1"/>
  <c r="N467" i="3"/>
  <c r="P467" i="3" s="1"/>
  <c r="O467" i="3"/>
  <c r="Q467" i="3" s="1"/>
  <c r="R467" i="3" s="1"/>
  <c r="S467" i="3"/>
  <c r="T467" i="3" s="1"/>
  <c r="N468" i="3"/>
  <c r="P468" i="3" s="1"/>
  <c r="O468" i="3"/>
  <c r="Q468" i="3" s="1"/>
  <c r="R468" i="3" s="1"/>
  <c r="S468" i="3"/>
  <c r="T468" i="3" s="1"/>
  <c r="N469" i="3"/>
  <c r="P469" i="3" s="1"/>
  <c r="O469" i="3"/>
  <c r="Q469" i="3" s="1"/>
  <c r="R469" i="3" s="1"/>
  <c r="S469" i="3"/>
  <c r="T469" i="3" s="1"/>
  <c r="N470" i="3"/>
  <c r="P470" i="3" s="1"/>
  <c r="O470" i="3"/>
  <c r="Q470" i="3" s="1"/>
  <c r="R470" i="3" s="1"/>
  <c r="S470" i="3"/>
  <c r="T470" i="3" s="1"/>
  <c r="N473" i="3"/>
  <c r="P473" i="3" s="1"/>
  <c r="O473" i="3"/>
  <c r="Q473" i="3" s="1"/>
  <c r="R473" i="3" s="1"/>
  <c r="S473" i="3"/>
  <c r="T473" i="3" s="1"/>
  <c r="N474" i="3"/>
  <c r="P474" i="3" s="1"/>
  <c r="O474" i="3"/>
  <c r="Q474" i="3" s="1"/>
  <c r="R474" i="3" s="1"/>
  <c r="S474" i="3"/>
  <c r="T474" i="3" s="1"/>
  <c r="N476" i="3"/>
  <c r="P476" i="3" s="1"/>
  <c r="O476" i="3"/>
  <c r="Q476" i="3" s="1"/>
  <c r="R476" i="3" s="1"/>
  <c r="S476" i="3"/>
  <c r="T476" i="3" s="1"/>
  <c r="N477" i="3"/>
  <c r="P477" i="3" s="1"/>
  <c r="O477" i="3"/>
  <c r="Q477" i="3" s="1"/>
  <c r="R477" i="3" s="1"/>
  <c r="S477" i="3"/>
  <c r="T477" i="3" s="1"/>
  <c r="N479" i="3"/>
  <c r="P479" i="3" s="1"/>
  <c r="O479" i="3"/>
  <c r="Q479" i="3" s="1"/>
  <c r="R479" i="3" s="1"/>
  <c r="S479" i="3"/>
  <c r="T479" i="3" s="1"/>
  <c r="N480" i="3"/>
  <c r="P480" i="3" s="1"/>
  <c r="O480" i="3"/>
  <c r="Q480" i="3" s="1"/>
  <c r="R480" i="3" s="1"/>
  <c r="S480" i="3"/>
  <c r="T480" i="3" s="1"/>
  <c r="N484" i="3"/>
  <c r="P484" i="3" s="1"/>
  <c r="O484" i="3"/>
  <c r="Q484" i="3" s="1"/>
  <c r="R484" i="3" s="1"/>
  <c r="S484" i="3"/>
  <c r="T484" i="3" s="1"/>
  <c r="N485" i="3"/>
  <c r="P485" i="3" s="1"/>
  <c r="O485" i="3"/>
  <c r="Q485" i="3" s="1"/>
  <c r="R485" i="3" s="1"/>
  <c r="S485" i="3"/>
  <c r="T485" i="3" s="1"/>
  <c r="N487" i="3"/>
  <c r="P487" i="3" s="1"/>
  <c r="O487" i="3"/>
  <c r="Q487" i="3" s="1"/>
  <c r="R487" i="3" s="1"/>
  <c r="S487" i="3"/>
  <c r="T487" i="3" s="1"/>
  <c r="N489" i="3"/>
  <c r="P489" i="3" s="1"/>
  <c r="O489" i="3"/>
  <c r="Q489" i="3" s="1"/>
  <c r="R489" i="3" s="1"/>
  <c r="S489" i="3"/>
  <c r="T489" i="3" s="1"/>
  <c r="N490" i="3"/>
  <c r="P490" i="3" s="1"/>
  <c r="O490" i="3"/>
  <c r="Q490" i="3" s="1"/>
  <c r="R490" i="3" s="1"/>
  <c r="S490" i="3"/>
  <c r="T490" i="3" s="1"/>
  <c r="N493" i="3"/>
  <c r="P493" i="3" s="1"/>
  <c r="O493" i="3"/>
  <c r="Q493" i="3" s="1"/>
  <c r="R493" i="3" s="1"/>
  <c r="S493" i="3"/>
  <c r="T493" i="3" s="1"/>
  <c r="N494" i="3"/>
  <c r="P494" i="3" s="1"/>
  <c r="O494" i="3"/>
  <c r="Q494" i="3" s="1"/>
  <c r="R494" i="3" s="1"/>
  <c r="S494" i="3"/>
  <c r="T494" i="3" s="1"/>
  <c r="N495" i="3"/>
  <c r="P495" i="3" s="1"/>
  <c r="O495" i="3"/>
  <c r="Q495" i="3" s="1"/>
  <c r="R495" i="3" s="1"/>
  <c r="S495" i="3"/>
  <c r="T495" i="3" s="1"/>
  <c r="N498" i="3"/>
  <c r="P498" i="3" s="1"/>
  <c r="O498" i="3"/>
  <c r="Q498" i="3" s="1"/>
  <c r="R498" i="3" s="1"/>
  <c r="S498" i="3"/>
  <c r="T498" i="3" s="1"/>
  <c r="N499" i="3"/>
  <c r="P499" i="3" s="1"/>
  <c r="O499" i="3"/>
  <c r="Q499" i="3" s="1"/>
  <c r="R499" i="3" s="1"/>
  <c r="S499" i="3"/>
  <c r="T499" i="3" s="1"/>
  <c r="N507" i="3"/>
  <c r="P507" i="3" s="1"/>
  <c r="O507" i="3"/>
  <c r="Q507" i="3" s="1"/>
  <c r="R507" i="3" s="1"/>
  <c r="S507" i="3"/>
  <c r="T507" i="3" s="1"/>
  <c r="N509" i="3"/>
  <c r="P509" i="3" s="1"/>
  <c r="O509" i="3"/>
  <c r="Q509" i="3" s="1"/>
  <c r="R509" i="3" s="1"/>
  <c r="S509" i="3"/>
  <c r="T509" i="3" s="1"/>
  <c r="N510" i="3"/>
  <c r="P510" i="3" s="1"/>
  <c r="O510" i="3"/>
  <c r="Q510" i="3" s="1"/>
  <c r="R510" i="3" s="1"/>
  <c r="S510" i="3"/>
  <c r="T510" i="3" s="1"/>
  <c r="N511" i="3"/>
  <c r="P511" i="3" s="1"/>
  <c r="O511" i="3"/>
  <c r="Q511" i="3" s="1"/>
  <c r="R511" i="3" s="1"/>
  <c r="S511" i="3"/>
  <c r="T511" i="3" s="1"/>
  <c r="N523" i="3"/>
  <c r="P523" i="3" s="1"/>
  <c r="O523" i="3"/>
  <c r="Q523" i="3" s="1"/>
  <c r="R523" i="3" s="1"/>
  <c r="S523" i="3"/>
  <c r="T523" i="3" s="1"/>
  <c r="N524" i="3"/>
  <c r="P524" i="3" s="1"/>
  <c r="O524" i="3"/>
  <c r="Q524" i="3" s="1"/>
  <c r="R524" i="3" s="1"/>
  <c r="S524" i="3"/>
  <c r="T524" i="3" s="1"/>
  <c r="N525" i="3"/>
  <c r="P525" i="3" s="1"/>
  <c r="O525" i="3"/>
  <c r="Q525" i="3" s="1"/>
  <c r="R525" i="3" s="1"/>
  <c r="S525" i="3"/>
  <c r="T525" i="3" s="1"/>
  <c r="N526" i="3"/>
  <c r="P526" i="3" s="1"/>
  <c r="O526" i="3"/>
  <c r="Q526" i="3" s="1"/>
  <c r="R526" i="3" s="1"/>
  <c r="S526" i="3"/>
  <c r="T526" i="3" s="1"/>
  <c r="N528" i="3"/>
  <c r="P528" i="3" s="1"/>
  <c r="O528" i="3"/>
  <c r="Q528" i="3" s="1"/>
  <c r="R528" i="3" s="1"/>
  <c r="S528" i="3"/>
  <c r="T528" i="3" s="1"/>
  <c r="N529" i="3"/>
  <c r="P529" i="3" s="1"/>
  <c r="O529" i="3"/>
  <c r="Q529" i="3" s="1"/>
  <c r="R529" i="3" s="1"/>
  <c r="S529" i="3"/>
  <c r="T529" i="3" s="1"/>
  <c r="N530" i="3"/>
  <c r="P530" i="3" s="1"/>
  <c r="O530" i="3"/>
  <c r="Q530" i="3" s="1"/>
  <c r="R530" i="3" s="1"/>
  <c r="S530" i="3"/>
  <c r="T530" i="3" s="1"/>
  <c r="N531" i="3"/>
  <c r="P531" i="3" s="1"/>
  <c r="O531" i="3"/>
  <c r="Q531" i="3" s="1"/>
  <c r="R531" i="3" s="1"/>
  <c r="S531" i="3"/>
  <c r="T531" i="3" s="1"/>
  <c r="N532" i="3"/>
  <c r="P532" i="3" s="1"/>
  <c r="O532" i="3"/>
  <c r="Q532" i="3" s="1"/>
  <c r="R532" i="3" s="1"/>
  <c r="S532" i="3"/>
  <c r="T532" i="3" s="1"/>
  <c r="N533" i="3"/>
  <c r="P533" i="3" s="1"/>
  <c r="O533" i="3"/>
  <c r="Q533" i="3" s="1"/>
  <c r="R533" i="3" s="1"/>
  <c r="S533" i="3"/>
  <c r="T533" i="3" s="1"/>
  <c r="N535" i="3"/>
  <c r="P535" i="3" s="1"/>
  <c r="O535" i="3"/>
  <c r="Q535" i="3" s="1"/>
  <c r="R535" i="3" s="1"/>
  <c r="S535" i="3"/>
  <c r="T535" i="3" s="1"/>
  <c r="N536" i="3"/>
  <c r="P536" i="3" s="1"/>
  <c r="O536" i="3"/>
  <c r="Q536" i="3" s="1"/>
  <c r="R536" i="3" s="1"/>
  <c r="S536" i="3"/>
  <c r="T536" i="3" s="1"/>
  <c r="N537" i="3"/>
  <c r="P537" i="3" s="1"/>
  <c r="O537" i="3"/>
  <c r="Q537" i="3" s="1"/>
  <c r="R537" i="3" s="1"/>
  <c r="S537" i="3"/>
  <c r="T537" i="3" s="1"/>
  <c r="N538" i="3"/>
  <c r="P538" i="3" s="1"/>
  <c r="O538" i="3"/>
  <c r="Q538" i="3" s="1"/>
  <c r="R538" i="3" s="1"/>
  <c r="S538" i="3"/>
  <c r="T538" i="3" s="1"/>
  <c r="N539" i="3"/>
  <c r="P539" i="3" s="1"/>
  <c r="O539" i="3"/>
  <c r="Q539" i="3" s="1"/>
  <c r="R539" i="3" s="1"/>
  <c r="S539" i="3"/>
  <c r="T539" i="3" s="1"/>
  <c r="N540" i="3"/>
  <c r="P540" i="3" s="1"/>
  <c r="O540" i="3"/>
  <c r="Q540" i="3" s="1"/>
  <c r="R540" i="3" s="1"/>
  <c r="S540" i="3"/>
  <c r="T540" i="3" s="1"/>
  <c r="N541" i="3"/>
  <c r="P541" i="3" s="1"/>
  <c r="O541" i="3"/>
  <c r="Q541" i="3" s="1"/>
  <c r="R541" i="3" s="1"/>
  <c r="S541" i="3"/>
  <c r="T541" i="3" s="1"/>
  <c r="N542" i="3"/>
  <c r="P542" i="3" s="1"/>
  <c r="O542" i="3"/>
  <c r="Q542" i="3" s="1"/>
  <c r="R542" i="3" s="1"/>
  <c r="S542" i="3"/>
  <c r="T542" i="3" s="1"/>
  <c r="N543" i="3"/>
  <c r="P543" i="3" s="1"/>
  <c r="O543" i="3"/>
  <c r="Q543" i="3" s="1"/>
  <c r="R543" i="3" s="1"/>
  <c r="S543" i="3"/>
  <c r="T543" i="3" s="1"/>
  <c r="N544" i="3"/>
  <c r="P544" i="3" s="1"/>
  <c r="O544" i="3"/>
  <c r="Q544" i="3" s="1"/>
  <c r="R544" i="3" s="1"/>
  <c r="S544" i="3"/>
  <c r="T544" i="3" s="1"/>
  <c r="N545" i="3"/>
  <c r="P545" i="3" s="1"/>
  <c r="O545" i="3"/>
  <c r="Q545" i="3" s="1"/>
  <c r="R545" i="3" s="1"/>
  <c r="S545" i="3"/>
  <c r="T545" i="3" s="1"/>
  <c r="N546" i="3"/>
  <c r="P546" i="3" s="1"/>
  <c r="O546" i="3"/>
  <c r="Q546" i="3" s="1"/>
  <c r="R546" i="3" s="1"/>
  <c r="S546" i="3"/>
  <c r="T546" i="3" s="1"/>
  <c r="N547" i="3"/>
  <c r="P547" i="3" s="1"/>
  <c r="O547" i="3"/>
  <c r="Q547" i="3" s="1"/>
  <c r="R547" i="3" s="1"/>
  <c r="S547" i="3"/>
  <c r="T547" i="3" s="1"/>
  <c r="N548" i="3"/>
  <c r="P548" i="3" s="1"/>
  <c r="O548" i="3"/>
  <c r="Q548" i="3" s="1"/>
  <c r="R548" i="3" s="1"/>
  <c r="S548" i="3"/>
  <c r="T548" i="3" s="1"/>
  <c r="N549" i="3"/>
  <c r="P549" i="3" s="1"/>
  <c r="O549" i="3"/>
  <c r="Q549" i="3" s="1"/>
  <c r="R549" i="3" s="1"/>
  <c r="S549" i="3"/>
  <c r="T549" i="3" s="1"/>
  <c r="N550" i="3"/>
  <c r="P550" i="3" s="1"/>
  <c r="O550" i="3"/>
  <c r="Q550" i="3" s="1"/>
  <c r="R550" i="3" s="1"/>
  <c r="S550" i="3"/>
  <c r="T550" i="3" s="1"/>
  <c r="N551" i="3"/>
  <c r="P551" i="3" s="1"/>
  <c r="O551" i="3"/>
  <c r="Q551" i="3" s="1"/>
  <c r="R551" i="3" s="1"/>
  <c r="S551" i="3"/>
  <c r="T551" i="3" s="1"/>
  <c r="N552" i="3"/>
  <c r="P552" i="3" s="1"/>
  <c r="O552" i="3"/>
  <c r="Q552" i="3" s="1"/>
  <c r="R552" i="3" s="1"/>
  <c r="S552" i="3"/>
  <c r="T552" i="3" s="1"/>
  <c r="N553" i="3"/>
  <c r="P553" i="3" s="1"/>
  <c r="O553" i="3"/>
  <c r="Q553" i="3" s="1"/>
  <c r="R553" i="3" s="1"/>
  <c r="S553" i="3"/>
  <c r="T553" i="3" s="1"/>
  <c r="N554" i="3"/>
  <c r="P554" i="3" s="1"/>
  <c r="O554" i="3"/>
  <c r="Q554" i="3" s="1"/>
  <c r="R554" i="3" s="1"/>
  <c r="S554" i="3"/>
  <c r="T554" i="3" s="1"/>
  <c r="N555" i="3"/>
  <c r="P555" i="3" s="1"/>
  <c r="O555" i="3"/>
  <c r="Q555" i="3" s="1"/>
  <c r="R555" i="3" s="1"/>
  <c r="S555" i="3"/>
  <c r="T555" i="3" s="1"/>
  <c r="N556" i="3"/>
  <c r="P556" i="3" s="1"/>
  <c r="O556" i="3"/>
  <c r="Q556" i="3" s="1"/>
  <c r="R556" i="3" s="1"/>
  <c r="S556" i="3"/>
  <c r="T556" i="3" s="1"/>
  <c r="N557" i="3"/>
  <c r="P557" i="3" s="1"/>
  <c r="O557" i="3"/>
  <c r="Q557" i="3" s="1"/>
  <c r="R557" i="3" s="1"/>
  <c r="S557" i="3"/>
  <c r="T557" i="3" s="1"/>
  <c r="N558" i="3"/>
  <c r="P558" i="3" s="1"/>
  <c r="O558" i="3"/>
  <c r="Q558" i="3" s="1"/>
  <c r="R558" i="3" s="1"/>
  <c r="S558" i="3"/>
  <c r="T558" i="3" s="1"/>
  <c r="N559" i="3"/>
  <c r="P559" i="3" s="1"/>
  <c r="O559" i="3"/>
  <c r="Q559" i="3" s="1"/>
  <c r="R559" i="3" s="1"/>
  <c r="S559" i="3"/>
  <c r="T559" i="3" s="1"/>
  <c r="N561" i="3"/>
  <c r="P561" i="3" s="1"/>
  <c r="O561" i="3"/>
  <c r="Q561" i="3" s="1"/>
  <c r="R561" i="3" s="1"/>
  <c r="S561" i="3"/>
  <c r="T561" i="3" s="1"/>
  <c r="N562" i="3"/>
  <c r="P562" i="3" s="1"/>
  <c r="O562" i="3"/>
  <c r="Q562" i="3" s="1"/>
  <c r="R562" i="3" s="1"/>
  <c r="S562" i="3"/>
  <c r="T562" i="3" s="1"/>
  <c r="N563" i="3"/>
  <c r="P563" i="3" s="1"/>
  <c r="O563" i="3"/>
  <c r="Q563" i="3" s="1"/>
  <c r="R563" i="3" s="1"/>
  <c r="S563" i="3"/>
  <c r="T563" i="3" s="1"/>
  <c r="N564" i="3"/>
  <c r="P564" i="3" s="1"/>
  <c r="O564" i="3"/>
  <c r="Q564" i="3" s="1"/>
  <c r="R564" i="3" s="1"/>
  <c r="S564" i="3"/>
  <c r="T564" i="3" s="1"/>
  <c r="N565" i="3"/>
  <c r="P565" i="3" s="1"/>
  <c r="O565" i="3"/>
  <c r="Q565" i="3" s="1"/>
  <c r="R565" i="3" s="1"/>
  <c r="S565" i="3"/>
  <c r="T565" i="3" s="1"/>
  <c r="N566" i="3"/>
  <c r="P566" i="3" s="1"/>
  <c r="O566" i="3"/>
  <c r="Q566" i="3" s="1"/>
  <c r="R566" i="3" s="1"/>
  <c r="S566" i="3"/>
  <c r="T566" i="3" s="1"/>
  <c r="N567" i="3"/>
  <c r="P567" i="3" s="1"/>
  <c r="O567" i="3"/>
  <c r="Q567" i="3" s="1"/>
  <c r="R567" i="3" s="1"/>
  <c r="S567" i="3"/>
  <c r="T567" i="3" s="1"/>
  <c r="N570" i="3"/>
  <c r="P570" i="3" s="1"/>
  <c r="O570" i="3"/>
  <c r="Q570" i="3" s="1"/>
  <c r="R570" i="3" s="1"/>
  <c r="S570" i="3"/>
  <c r="T570" i="3" s="1"/>
  <c r="N572" i="3"/>
  <c r="P572" i="3" s="1"/>
  <c r="O572" i="3"/>
  <c r="Q572" i="3" s="1"/>
  <c r="R572" i="3" s="1"/>
  <c r="S572" i="3"/>
  <c r="T572" i="3" s="1"/>
  <c r="N573" i="3"/>
  <c r="P573" i="3" s="1"/>
  <c r="O573" i="3"/>
  <c r="Q573" i="3" s="1"/>
  <c r="R573" i="3" s="1"/>
  <c r="S573" i="3"/>
  <c r="T573" i="3" s="1"/>
  <c r="N576" i="3"/>
  <c r="P576" i="3" s="1"/>
  <c r="O576" i="3"/>
  <c r="Q576" i="3" s="1"/>
  <c r="R576" i="3" s="1"/>
  <c r="S576" i="3"/>
  <c r="T576" i="3" s="1"/>
  <c r="N577" i="3"/>
  <c r="P577" i="3" s="1"/>
  <c r="O577" i="3"/>
  <c r="Q577" i="3" s="1"/>
  <c r="R577" i="3" s="1"/>
  <c r="S577" i="3"/>
  <c r="T577" i="3" s="1"/>
  <c r="N578" i="3"/>
  <c r="P578" i="3" s="1"/>
  <c r="O578" i="3"/>
  <c r="Q578" i="3" s="1"/>
  <c r="R578" i="3" s="1"/>
  <c r="S578" i="3"/>
  <c r="T578" i="3" s="1"/>
  <c r="N579" i="3"/>
  <c r="P579" i="3" s="1"/>
  <c r="O579" i="3"/>
  <c r="Q579" i="3" s="1"/>
  <c r="R579" i="3" s="1"/>
  <c r="S579" i="3"/>
  <c r="T579" i="3" s="1"/>
  <c r="N581" i="3"/>
  <c r="P581" i="3" s="1"/>
  <c r="O581" i="3"/>
  <c r="Q581" i="3" s="1"/>
  <c r="R581" i="3" s="1"/>
  <c r="S581" i="3"/>
  <c r="T581" i="3" s="1"/>
  <c r="N582" i="3"/>
  <c r="P582" i="3" s="1"/>
  <c r="O582" i="3"/>
  <c r="Q582" i="3" s="1"/>
  <c r="R582" i="3" s="1"/>
  <c r="S582" i="3"/>
  <c r="T582" i="3" s="1"/>
  <c r="N585" i="3"/>
  <c r="P585" i="3" s="1"/>
  <c r="O585" i="3"/>
  <c r="Q585" i="3" s="1"/>
  <c r="R585" i="3" s="1"/>
  <c r="S585" i="3"/>
  <c r="T585" i="3" s="1"/>
  <c r="N588" i="3"/>
  <c r="P588" i="3" s="1"/>
  <c r="O588" i="3"/>
  <c r="Q588" i="3" s="1"/>
  <c r="R588" i="3" s="1"/>
  <c r="S588" i="3"/>
  <c r="T588" i="3" s="1"/>
  <c r="N589" i="3"/>
  <c r="P589" i="3" s="1"/>
  <c r="O589" i="3"/>
  <c r="Q589" i="3" s="1"/>
  <c r="R589" i="3" s="1"/>
  <c r="S589" i="3"/>
  <c r="T589" i="3" s="1"/>
  <c r="N593" i="3"/>
  <c r="P593" i="3" s="1"/>
  <c r="O593" i="3"/>
  <c r="Q593" i="3" s="1"/>
  <c r="R593" i="3" s="1"/>
  <c r="S593" i="3"/>
  <c r="T593" i="3" s="1"/>
  <c r="N595" i="3"/>
  <c r="P595" i="3" s="1"/>
  <c r="O595" i="3"/>
  <c r="Q595" i="3" s="1"/>
  <c r="R595" i="3" s="1"/>
  <c r="S595" i="3"/>
  <c r="T595" i="3" s="1"/>
  <c r="N596" i="3"/>
  <c r="P596" i="3" s="1"/>
  <c r="O596" i="3"/>
  <c r="Q596" i="3" s="1"/>
  <c r="R596" i="3" s="1"/>
  <c r="S596" i="3"/>
  <c r="T596" i="3" s="1"/>
  <c r="N597" i="3"/>
  <c r="P597" i="3" s="1"/>
  <c r="O597" i="3"/>
  <c r="Q597" i="3" s="1"/>
  <c r="R597" i="3" s="1"/>
  <c r="S597" i="3"/>
  <c r="T597" i="3" s="1"/>
  <c r="N598" i="3"/>
  <c r="P598" i="3" s="1"/>
  <c r="O598" i="3"/>
  <c r="Q598" i="3" s="1"/>
  <c r="R598" i="3" s="1"/>
  <c r="S598" i="3"/>
  <c r="T598" i="3" s="1"/>
  <c r="N603" i="3"/>
  <c r="P603" i="3" s="1"/>
  <c r="O603" i="3"/>
  <c r="Q603" i="3" s="1"/>
  <c r="R603" i="3" s="1"/>
  <c r="S603" i="3"/>
  <c r="T603" i="3" s="1"/>
  <c r="N604" i="3"/>
  <c r="P604" i="3" s="1"/>
  <c r="O604" i="3"/>
  <c r="Q604" i="3" s="1"/>
  <c r="R604" i="3" s="1"/>
  <c r="S604" i="3"/>
  <c r="T604" i="3" s="1"/>
  <c r="L102" i="3"/>
  <c r="AG102" i="3"/>
  <c r="AJ102" i="3" s="1"/>
  <c r="AW102" i="3"/>
  <c r="AZ102" i="3" s="1"/>
  <c r="BH102" i="3"/>
  <c r="BM102" i="3" s="1"/>
  <c r="BO102" i="3" s="1"/>
  <c r="BT102" i="3"/>
  <c r="CA171" i="3"/>
  <c r="CB171" i="3"/>
  <c r="CA173" i="3"/>
  <c r="CB173" i="3"/>
  <c r="BT544" i="3"/>
  <c r="V544" i="3"/>
  <c r="AG544" i="3" s="1"/>
  <c r="AW544" i="3"/>
  <c r="AZ544" i="3" s="1"/>
  <c r="BM544" i="3"/>
  <c r="BO544" i="3" s="1"/>
  <c r="M544" i="3"/>
  <c r="L544" i="3" s="1"/>
  <c r="BT546" i="3"/>
  <c r="W546" i="3"/>
  <c r="AG546" i="3" s="1"/>
  <c r="AJ546" i="3" s="1"/>
  <c r="AK546" i="3"/>
  <c r="AW546" i="3" s="1"/>
  <c r="AZ546" i="3" s="1"/>
  <c r="BM546" i="3"/>
  <c r="BO546" i="3" s="1"/>
  <c r="M546" i="3"/>
  <c r="L546" i="3" s="1"/>
  <c r="BT545" i="3"/>
  <c r="AG545" i="3"/>
  <c r="AW545" i="3"/>
  <c r="AZ545" i="3" s="1"/>
  <c r="BM545" i="3"/>
  <c r="BO545" i="3" s="1"/>
  <c r="M545" i="3"/>
  <c r="L545" i="3" s="1"/>
  <c r="M547" i="3"/>
  <c r="L547" i="3" s="1"/>
  <c r="AG547" i="3"/>
  <c r="AJ547" i="3" s="1"/>
  <c r="AL547" i="3"/>
  <c r="AN547" i="3"/>
  <c r="BM547" i="3"/>
  <c r="BO547" i="3" s="1"/>
  <c r="BT547" i="3"/>
  <c r="M548" i="3"/>
  <c r="L548" i="3" s="1"/>
  <c r="AG548" i="3"/>
  <c r="AJ548" i="3" s="1"/>
  <c r="AW548" i="3"/>
  <c r="AZ548" i="3" s="1"/>
  <c r="BM548" i="3"/>
  <c r="BO548" i="3" s="1"/>
  <c r="BT548" i="3"/>
  <c r="BT177" i="3"/>
  <c r="AG177" i="3"/>
  <c r="AJ177" i="3" s="1"/>
  <c r="AW177" i="3"/>
  <c r="AZ177" i="3" s="1"/>
  <c r="BM177" i="3"/>
  <c r="BO177" i="3" s="1"/>
  <c r="M177" i="3"/>
  <c r="L177" i="3" s="1"/>
  <c r="BT174" i="3"/>
  <c r="AG174" i="3"/>
  <c r="AW174" i="3"/>
  <c r="AZ174" i="3" s="1"/>
  <c r="BM174" i="3"/>
  <c r="BO174" i="3" s="1"/>
  <c r="M174" i="3"/>
  <c r="L174" i="3" s="1"/>
  <c r="BT173" i="3"/>
  <c r="AG173" i="3"/>
  <c r="AJ173" i="3" s="1"/>
  <c r="AW173" i="3"/>
  <c r="AZ173" i="3" s="1"/>
  <c r="BM173" i="3"/>
  <c r="BO173" i="3" s="1"/>
  <c r="L173" i="3"/>
  <c r="BT172" i="3"/>
  <c r="AG172" i="3"/>
  <c r="AJ172" i="3" s="1"/>
  <c r="AW172" i="3"/>
  <c r="AZ172" i="3" s="1"/>
  <c r="BM172" i="3"/>
  <c r="BO172" i="3" s="1"/>
  <c r="M172" i="3"/>
  <c r="L172" i="3" s="1"/>
  <c r="BT171" i="3"/>
  <c r="AG171" i="3"/>
  <c r="AJ171" i="3" s="1"/>
  <c r="AW171" i="3"/>
  <c r="AZ171" i="3" s="1"/>
  <c r="BM171" i="3"/>
  <c r="BO171" i="3" s="1"/>
  <c r="L171" i="3"/>
  <c r="BT170" i="3"/>
  <c r="AG170" i="3"/>
  <c r="AW170" i="3"/>
  <c r="AZ170" i="3" s="1"/>
  <c r="BM170" i="3"/>
  <c r="BO170" i="3" s="1"/>
  <c r="L170" i="3"/>
  <c r="BV167" i="3"/>
  <c r="BT167" i="3"/>
  <c r="AG167" i="3"/>
  <c r="AW167" i="3"/>
  <c r="AZ167" i="3" s="1"/>
  <c r="BM167" i="3"/>
  <c r="BO167" i="3" s="1"/>
  <c r="M167" i="3"/>
  <c r="L167" i="3" s="1"/>
  <c r="BT175" i="3"/>
  <c r="AG175" i="3"/>
  <c r="AJ175" i="3" s="1"/>
  <c r="AW175" i="3"/>
  <c r="AZ175" i="3" s="1"/>
  <c r="BM175" i="3"/>
  <c r="BO175" i="3" s="1"/>
  <c r="M175" i="3"/>
  <c r="L175" i="3" s="1"/>
  <c r="BT110" i="3"/>
  <c r="AG110" i="3"/>
  <c r="AW110" i="3"/>
  <c r="AZ110" i="3" s="1"/>
  <c r="BM110" i="3"/>
  <c r="BO110" i="3" s="1"/>
  <c r="L110" i="3"/>
  <c r="BT111" i="3"/>
  <c r="AG111" i="3"/>
  <c r="AJ111" i="3" s="1"/>
  <c r="AW111" i="3"/>
  <c r="AZ111" i="3" s="1"/>
  <c r="BG111" i="3"/>
  <c r="BM111" i="3" s="1"/>
  <c r="BO111" i="3" s="1"/>
  <c r="L111" i="3"/>
  <c r="BT109" i="3"/>
  <c r="AG109" i="3"/>
  <c r="AJ109" i="3" s="1"/>
  <c r="AW109" i="3"/>
  <c r="AZ109" i="3" s="1"/>
  <c r="BM109" i="3"/>
  <c r="BO109" i="3" s="1"/>
  <c r="M109" i="3"/>
  <c r="L109" i="3" s="1"/>
  <c r="BT108" i="3"/>
  <c r="AG108" i="3"/>
  <c r="AJ108" i="3" s="1"/>
  <c r="AW108" i="3"/>
  <c r="AZ108" i="3" s="1"/>
  <c r="BM108" i="3"/>
  <c r="BO108" i="3" s="1"/>
  <c r="L108" i="3"/>
  <c r="M365" i="3"/>
  <c r="L365" i="3" s="1"/>
  <c r="AG365" i="3"/>
  <c r="AW365" i="3"/>
  <c r="AZ365" i="3" s="1"/>
  <c r="BM365" i="3"/>
  <c r="BO365" i="3" s="1"/>
  <c r="BT365" i="3"/>
  <c r="BT156" i="3"/>
  <c r="AG156" i="3"/>
  <c r="AW156" i="3"/>
  <c r="AZ156" i="3" s="1"/>
  <c r="BM156" i="3"/>
  <c r="BO156" i="3" s="1"/>
  <c r="L156" i="3"/>
  <c r="BT154" i="3"/>
  <c r="AG154" i="3"/>
  <c r="AJ154" i="3" s="1"/>
  <c r="AW154" i="3"/>
  <c r="AZ154" i="3" s="1"/>
  <c r="BM154" i="3"/>
  <c r="BO154" i="3" s="1"/>
  <c r="M154" i="3"/>
  <c r="L154" i="3" s="1"/>
  <c r="BT153" i="3"/>
  <c r="AG153" i="3"/>
  <c r="AJ153" i="3" s="1"/>
  <c r="AW153" i="3"/>
  <c r="BH153" i="3"/>
  <c r="BM153" i="3" s="1"/>
  <c r="BO153" i="3" s="1"/>
  <c r="L153" i="3"/>
  <c r="BT35" i="3"/>
  <c r="AG35" i="3"/>
  <c r="AJ35" i="3" s="1"/>
  <c r="AW35" i="3"/>
  <c r="AZ35" i="3" s="1"/>
  <c r="BM35" i="3"/>
  <c r="BO35" i="3" s="1"/>
  <c r="L35" i="3"/>
  <c r="BT31" i="3"/>
  <c r="AG31" i="3"/>
  <c r="AW31" i="3"/>
  <c r="AZ31" i="3" s="1"/>
  <c r="BM31" i="3"/>
  <c r="BO31" i="3" s="1"/>
  <c r="M31" i="3"/>
  <c r="L31" i="3" s="1"/>
  <c r="BT14" i="3"/>
  <c r="AG14" i="3"/>
  <c r="AW14" i="3"/>
  <c r="AZ14" i="3" s="1"/>
  <c r="BM14" i="3"/>
  <c r="BO14" i="3" s="1"/>
  <c r="M14" i="3"/>
  <c r="L14" i="3" s="1"/>
  <c r="CA23" i="3"/>
  <c r="CB23" i="3"/>
  <c r="CA24" i="3"/>
  <c r="CB24" i="3"/>
  <c r="BT226" i="3"/>
  <c r="BT231" i="3"/>
  <c r="BT250" i="3"/>
  <c r="BT247" i="3"/>
  <c r="BT224" i="3"/>
  <c r="BT225" i="3"/>
  <c r="BT223" i="3"/>
  <c r="BT214" i="3"/>
  <c r="BT215" i="3"/>
  <c r="BT216" i="3"/>
  <c r="BT217" i="3"/>
  <c r="BT218" i="3"/>
  <c r="BT219" i="3"/>
  <c r="BT220" i="3"/>
  <c r="BT221" i="3"/>
  <c r="BT213" i="3"/>
  <c r="BT211" i="3"/>
  <c r="BT208" i="3"/>
  <c r="BT204" i="3"/>
  <c r="BT203" i="3"/>
  <c r="BT197" i="3"/>
  <c r="BT198" i="3"/>
  <c r="BT199" i="3"/>
  <c r="BT200" i="3"/>
  <c r="BT196" i="3"/>
  <c r="BT191" i="3"/>
  <c r="BT192" i="3"/>
  <c r="BT193" i="3"/>
  <c r="BT194" i="3"/>
  <c r="BT190" i="3"/>
  <c r="BT178" i="3"/>
  <c r="BT179" i="3"/>
  <c r="BT180" i="3"/>
  <c r="BT181" i="3"/>
  <c r="BT182" i="3"/>
  <c r="BT183" i="3"/>
  <c r="BT184" i="3"/>
  <c r="BT185" i="3"/>
  <c r="BT186" i="3"/>
  <c r="BT187" i="3"/>
  <c r="BT188" i="3"/>
  <c r="BT166" i="3"/>
  <c r="BT143" i="3"/>
  <c r="BT144" i="3"/>
  <c r="BT145" i="3"/>
  <c r="BT146" i="3"/>
  <c r="BT147" i="3"/>
  <c r="BT148" i="3"/>
  <c r="BT149" i="3"/>
  <c r="BT150" i="3"/>
  <c r="BT151" i="3"/>
  <c r="BT152" i="3"/>
  <c r="BT157" i="3"/>
  <c r="BT158" i="3"/>
  <c r="BT159" i="3"/>
  <c r="BT160" i="3"/>
  <c r="BT161" i="3"/>
  <c r="BT162" i="3"/>
  <c r="BT163" i="3"/>
  <c r="BT164" i="3"/>
  <c r="BT142" i="3"/>
  <c r="BT139" i="3"/>
  <c r="BT140" i="3"/>
  <c r="BT138" i="3"/>
  <c r="BT135" i="3"/>
  <c r="BT134" i="3"/>
  <c r="BT132" i="3"/>
  <c r="BT131" i="3"/>
  <c r="BT126" i="3"/>
  <c r="BT127" i="3"/>
  <c r="BT128" i="3"/>
  <c r="BT129" i="3"/>
  <c r="BT125" i="3"/>
  <c r="BT90" i="3"/>
  <c r="BT91" i="3"/>
  <c r="BT92" i="3"/>
  <c r="BT93" i="3"/>
  <c r="BT94" i="3"/>
  <c r="BT95" i="3"/>
  <c r="BT364" i="3"/>
  <c r="BT96" i="3"/>
  <c r="BT97" i="3"/>
  <c r="BT98" i="3"/>
  <c r="BT99" i="3"/>
  <c r="BT100" i="3"/>
  <c r="BT101" i="3"/>
  <c r="BT103" i="3"/>
  <c r="BT104" i="3"/>
  <c r="BT105" i="3"/>
  <c r="BT106" i="3"/>
  <c r="BT107" i="3"/>
  <c r="BT112" i="3"/>
  <c r="BT113" i="3"/>
  <c r="BT114" i="3"/>
  <c r="BT115" i="3"/>
  <c r="BT116" i="3"/>
  <c r="BT117" i="3"/>
  <c r="BT119" i="3"/>
  <c r="BT121" i="3"/>
  <c r="BT122" i="3"/>
  <c r="BT123" i="3"/>
  <c r="BT89" i="3"/>
  <c r="BT87" i="3"/>
  <c r="BT86" i="3"/>
  <c r="BT62" i="3"/>
  <c r="BT63" i="3"/>
  <c r="BT64" i="3"/>
  <c r="BT65" i="3"/>
  <c r="BT66" i="3"/>
  <c r="BT67" i="3"/>
  <c r="BT68" i="3"/>
  <c r="BT69" i="3"/>
  <c r="BT70" i="3"/>
  <c r="BT71" i="3"/>
  <c r="BT72" i="3"/>
  <c r="BT73" i="3"/>
  <c r="BT74" i="3"/>
  <c r="BT75" i="3"/>
  <c r="BT76" i="3"/>
  <c r="BT77" i="3"/>
  <c r="BT78" i="3"/>
  <c r="BT79" i="3"/>
  <c r="BT80" i="3"/>
  <c r="BT81" i="3"/>
  <c r="BT82" i="3"/>
  <c r="BT83" i="3"/>
  <c r="BT61" i="3"/>
  <c r="BT57" i="3"/>
  <c r="BT58" i="3"/>
  <c r="BT59" i="3"/>
  <c r="BT56" i="3"/>
  <c r="BT52" i="3"/>
  <c r="BT53" i="3"/>
  <c r="BT45" i="3"/>
  <c r="BT46" i="3"/>
  <c r="BT44" i="3"/>
  <c r="BT39" i="3"/>
  <c r="BT7" i="3"/>
  <c r="BT8" i="3"/>
  <c r="BT9" i="3"/>
  <c r="BT10" i="3"/>
  <c r="BT11" i="3"/>
  <c r="BT12" i="3"/>
  <c r="BT13" i="3"/>
  <c r="BT15" i="3"/>
  <c r="BT16" i="3"/>
  <c r="BT17" i="3"/>
  <c r="BT18" i="3"/>
  <c r="BT22" i="3"/>
  <c r="BT23" i="3"/>
  <c r="BT24" i="3"/>
  <c r="BT28" i="3"/>
  <c r="BT29" i="3"/>
  <c r="BT33" i="3"/>
  <c r="BT34" i="3"/>
  <c r="BT36" i="3"/>
  <c r="BT37" i="3"/>
  <c r="BT600" i="3"/>
  <c r="BT601" i="3"/>
  <c r="BT602" i="3"/>
  <c r="BT603" i="3"/>
  <c r="BT604" i="3"/>
  <c r="BT605" i="3"/>
  <c r="BT606" i="3"/>
  <c r="BT599" i="3"/>
  <c r="BT563" i="3"/>
  <c r="BT564" i="3"/>
  <c r="BT565" i="3"/>
  <c r="BT566" i="3"/>
  <c r="BT567" i="3"/>
  <c r="BT568" i="3"/>
  <c r="BT569" i="3"/>
  <c r="BT570" i="3"/>
  <c r="BT571" i="3"/>
  <c r="BT572" i="3"/>
  <c r="BT573" i="3"/>
  <c r="BT574" i="3"/>
  <c r="BT575" i="3"/>
  <c r="BT576" i="3"/>
  <c r="BT577" i="3"/>
  <c r="BT578" i="3"/>
  <c r="BT579" i="3"/>
  <c r="BT580" i="3"/>
  <c r="BT581" i="3"/>
  <c r="BT582" i="3"/>
  <c r="BT584" i="3"/>
  <c r="BT585" i="3"/>
  <c r="BT586" i="3"/>
  <c r="BT587" i="3"/>
  <c r="BT588" i="3"/>
  <c r="BT589" i="3"/>
  <c r="BT590" i="3"/>
  <c r="BT591" i="3"/>
  <c r="BT593" i="3"/>
  <c r="BT594" i="3"/>
  <c r="BT595" i="3"/>
  <c r="BT596" i="3"/>
  <c r="BT597" i="3"/>
  <c r="BT598" i="3"/>
  <c r="BT562" i="3"/>
  <c r="BT549" i="3"/>
  <c r="BT550" i="3"/>
  <c r="BT551" i="3"/>
  <c r="BT552" i="3"/>
  <c r="BT553" i="3"/>
  <c r="BT554" i="3"/>
  <c r="BT555" i="3"/>
  <c r="BT556" i="3"/>
  <c r="BT557" i="3"/>
  <c r="BT558" i="3"/>
  <c r="BT559" i="3"/>
  <c r="BT560" i="3"/>
  <c r="BT542" i="3"/>
  <c r="BT543" i="3"/>
  <c r="BT541" i="3"/>
  <c r="BT538" i="3"/>
  <c r="BT537" i="3"/>
  <c r="BT525" i="3"/>
  <c r="BT526" i="3"/>
  <c r="BT527" i="3"/>
  <c r="BT528" i="3"/>
  <c r="BT529" i="3"/>
  <c r="BT530" i="3"/>
  <c r="BT531" i="3"/>
  <c r="BT532" i="3"/>
  <c r="BT533" i="3"/>
  <c r="BT534" i="3"/>
  <c r="BT535" i="3"/>
  <c r="BT524" i="3"/>
  <c r="BT509" i="3"/>
  <c r="BT510" i="3"/>
  <c r="BT511" i="3"/>
  <c r="BT512" i="3"/>
  <c r="BT513" i="3"/>
  <c r="BT514" i="3"/>
  <c r="BT515" i="3"/>
  <c r="BT516" i="3"/>
  <c r="BT517" i="3"/>
  <c r="BT518" i="3"/>
  <c r="BT519" i="3"/>
  <c r="BT520" i="3"/>
  <c r="BT508" i="3"/>
  <c r="BT505" i="3"/>
  <c r="BT504" i="3"/>
  <c r="BT497" i="3"/>
  <c r="BT498" i="3"/>
  <c r="BT499" i="3"/>
  <c r="BT500" i="3"/>
  <c r="BT501" i="3"/>
  <c r="BT496" i="3"/>
  <c r="BT492" i="3"/>
  <c r="BT491" i="3"/>
  <c r="BT487" i="3"/>
  <c r="BT488" i="3"/>
  <c r="BT489" i="3"/>
  <c r="BT486" i="3"/>
  <c r="BT483" i="3"/>
  <c r="BT482" i="3"/>
  <c r="BT477" i="3"/>
  <c r="BT453" i="3"/>
  <c r="BT454" i="3"/>
  <c r="BT455" i="3"/>
  <c r="BT456" i="3"/>
  <c r="BT457" i="3"/>
  <c r="BT458" i="3"/>
  <c r="BT459" i="3"/>
  <c r="BT460" i="3"/>
  <c r="BT461" i="3"/>
  <c r="BT462" i="3"/>
  <c r="BT463" i="3"/>
  <c r="BT464" i="3"/>
  <c r="BT465" i="3"/>
  <c r="BT466" i="3"/>
  <c r="BT467" i="3"/>
  <c r="BT468" i="3"/>
  <c r="BT469" i="3"/>
  <c r="BT470" i="3"/>
  <c r="BT471" i="3"/>
  <c r="BT472" i="3"/>
  <c r="BT473" i="3"/>
  <c r="BT474" i="3"/>
  <c r="BT452" i="3"/>
  <c r="BT448" i="3"/>
  <c r="BT442" i="3"/>
  <c r="BT432" i="3"/>
  <c r="BT433" i="3"/>
  <c r="BT434" i="3"/>
  <c r="BT435" i="3"/>
  <c r="BT436" i="3"/>
  <c r="BT437" i="3"/>
  <c r="BT438" i="3"/>
  <c r="BT439" i="3"/>
  <c r="BT440" i="3"/>
  <c r="BT431" i="3"/>
  <c r="BT403" i="3"/>
  <c r="BT404" i="3"/>
  <c r="BT405" i="3"/>
  <c r="BT406" i="3"/>
  <c r="BT407" i="3"/>
  <c r="BT408" i="3"/>
  <c r="BT409" i="3"/>
  <c r="BT410" i="3"/>
  <c r="BT411" i="3"/>
  <c r="BT412" i="3"/>
  <c r="BT413" i="3"/>
  <c r="BT414" i="3"/>
  <c r="BT415" i="3"/>
  <c r="BT416" i="3"/>
  <c r="BT417" i="3"/>
  <c r="BT418" i="3"/>
  <c r="BT419" i="3"/>
  <c r="BT420" i="3"/>
  <c r="BT421" i="3"/>
  <c r="BT422" i="3"/>
  <c r="BT423" i="3"/>
  <c r="BT424" i="3"/>
  <c r="BT425" i="3"/>
  <c r="BT426" i="3"/>
  <c r="BT427" i="3"/>
  <c r="BT428" i="3"/>
  <c r="BT429" i="3"/>
  <c r="BT402" i="3"/>
  <c r="BT397" i="3"/>
  <c r="BT398" i="3"/>
  <c r="BT399" i="3"/>
  <c r="BT400" i="3"/>
  <c r="BT396" i="3"/>
  <c r="BT394" i="3"/>
  <c r="BT385" i="3"/>
  <c r="BT349" i="3"/>
  <c r="BT350" i="3"/>
  <c r="BT351" i="3"/>
  <c r="BT352" i="3"/>
  <c r="BT353" i="3"/>
  <c r="BT354" i="3"/>
  <c r="BT355" i="3"/>
  <c r="BT356" i="3"/>
  <c r="BT357" i="3"/>
  <c r="BT358" i="3"/>
  <c r="BT359" i="3"/>
  <c r="BT360" i="3"/>
  <c r="BT361" i="3"/>
  <c r="BT362" i="3"/>
  <c r="BT363" i="3"/>
  <c r="BT366" i="3"/>
  <c r="BT367" i="3"/>
  <c r="BT368" i="3"/>
  <c r="BT369" i="3"/>
  <c r="BT370" i="3"/>
  <c r="BT371" i="3"/>
  <c r="BT372" i="3"/>
  <c r="BT373" i="3"/>
  <c r="BT374" i="3"/>
  <c r="BT375" i="3"/>
  <c r="BT376" i="3"/>
  <c r="BT348" i="3"/>
  <c r="BT313" i="3"/>
  <c r="BT314" i="3"/>
  <c r="BT315" i="3"/>
  <c r="BT316" i="3"/>
  <c r="BT317" i="3"/>
  <c r="BT318" i="3"/>
  <c r="BT319" i="3"/>
  <c r="BT320" i="3"/>
  <c r="BT321" i="3"/>
  <c r="BT322" i="3"/>
  <c r="BT323" i="3"/>
  <c r="BT324" i="3"/>
  <c r="BT325" i="3"/>
  <c r="BT326" i="3"/>
  <c r="BT327" i="3"/>
  <c r="BT328" i="3"/>
  <c r="BT329" i="3"/>
  <c r="BT330" i="3"/>
  <c r="BT331" i="3"/>
  <c r="BT332" i="3"/>
  <c r="BT333" i="3"/>
  <c r="BT334" i="3"/>
  <c r="BT335" i="3"/>
  <c r="BT336" i="3"/>
  <c r="BT337" i="3"/>
  <c r="BT338" i="3"/>
  <c r="BT339" i="3"/>
  <c r="BT340" i="3"/>
  <c r="BT341" i="3"/>
  <c r="BT342" i="3"/>
  <c r="BT343" i="3"/>
  <c r="BT344" i="3"/>
  <c r="BT345" i="3"/>
  <c r="BT346" i="3"/>
  <c r="BT290" i="3"/>
  <c r="BT291" i="3"/>
  <c r="BT292" i="3"/>
  <c r="BT293" i="3"/>
  <c r="BT294" i="3"/>
  <c r="BT295" i="3"/>
  <c r="BT296" i="3"/>
  <c r="BT297" i="3"/>
  <c r="BT298" i="3"/>
  <c r="BT299" i="3"/>
  <c r="BT300" i="3"/>
  <c r="BT302" i="3"/>
  <c r="BT303" i="3"/>
  <c r="BT304" i="3"/>
  <c r="BT305" i="3"/>
  <c r="BT306" i="3"/>
  <c r="BT307" i="3"/>
  <c r="BT308" i="3"/>
  <c r="BT309" i="3"/>
  <c r="BT310" i="3"/>
  <c r="BT311" i="3"/>
  <c r="BT312" i="3"/>
  <c r="BT289" i="3"/>
  <c r="BT284" i="3"/>
  <c r="BT285" i="3"/>
  <c r="BT286" i="3"/>
  <c r="BT257" i="3"/>
  <c r="BT258" i="3"/>
  <c r="BT259" i="3"/>
  <c r="BT260" i="3"/>
  <c r="BT261" i="3"/>
  <c r="BT262" i="3"/>
  <c r="BT263" i="3"/>
  <c r="BT264" i="3"/>
  <c r="BT265" i="3"/>
  <c r="BT266" i="3"/>
  <c r="BT267" i="3"/>
  <c r="BT268" i="3"/>
  <c r="BT269" i="3"/>
  <c r="BT270" i="3"/>
  <c r="BT271" i="3"/>
  <c r="BT272" i="3"/>
  <c r="BT273" i="3"/>
  <c r="BT274" i="3"/>
  <c r="BT275" i="3"/>
  <c r="BT276" i="3"/>
  <c r="BT277" i="3"/>
  <c r="BT301" i="3"/>
  <c r="BT278" i="3"/>
  <c r="BT279" i="3"/>
  <c r="BT280" i="3"/>
  <c r="BT281" i="3"/>
  <c r="BT282" i="3"/>
  <c r="BT283" i="3"/>
  <c r="BT253" i="3"/>
  <c r="BT254" i="3"/>
  <c r="BT255" i="3"/>
  <c r="BT256" i="3"/>
  <c r="BT252" i="3"/>
  <c r="V55" i="3"/>
  <c r="W55" i="3"/>
  <c r="AW55" i="3"/>
  <c r="BM55" i="3"/>
  <c r="BT561" i="3"/>
  <c r="BT540" i="3"/>
  <c r="BT536" i="3"/>
  <c r="BT521" i="3"/>
  <c r="BT507" i="3"/>
  <c r="BT506" i="3"/>
  <c r="BT503" i="3"/>
  <c r="BT493" i="3"/>
  <c r="BT490" i="3"/>
  <c r="BT441" i="3"/>
  <c r="BT382" i="3"/>
  <c r="BT380" i="3"/>
  <c r="BT379" i="3"/>
  <c r="BT378" i="3"/>
  <c r="BT377" i="3"/>
  <c r="BT287" i="3"/>
  <c r="BT246" i="3"/>
  <c r="BT245" i="3"/>
  <c r="BT238" i="3"/>
  <c r="AG306" i="3"/>
  <c r="AW306" i="3"/>
  <c r="AZ306" i="3" s="1"/>
  <c r="BM306" i="3"/>
  <c r="BO306" i="3" s="1"/>
  <c r="L306" i="3"/>
  <c r="AG305" i="3"/>
  <c r="AW305" i="3"/>
  <c r="AZ305" i="3" s="1"/>
  <c r="BM305" i="3"/>
  <c r="BO305" i="3" s="1"/>
  <c r="L305" i="3"/>
  <c r="BV236" i="3"/>
  <c r="BV235" i="3"/>
  <c r="BV234" i="3"/>
  <c r="BV232" i="3"/>
  <c r="BV230" i="3"/>
  <c r="BV229" i="3"/>
  <c r="BV228" i="3"/>
  <c r="BV226" i="3"/>
  <c r="BV225" i="3"/>
  <c r="BV221" i="3"/>
  <c r="BV220" i="3"/>
  <c r="BV219" i="3"/>
  <c r="BV218" i="3"/>
  <c r="BV209" i="3"/>
  <c r="BV208" i="3"/>
  <c r="BV190" i="3"/>
  <c r="BV191" i="3"/>
  <c r="BV192" i="3"/>
  <c r="BV193" i="3"/>
  <c r="BV194" i="3"/>
  <c r="BV195" i="3"/>
  <c r="BV196" i="3"/>
  <c r="BV197" i="3"/>
  <c r="BV198" i="3"/>
  <c r="BV199" i="3"/>
  <c r="BV200" i="3"/>
  <c r="BV189" i="3"/>
  <c r="BV188" i="3"/>
  <c r="BV166" i="3"/>
  <c r="BV165" i="3"/>
  <c r="BV164" i="3"/>
  <c r="BV162" i="3"/>
  <c r="BV161" i="3"/>
  <c r="BV160" i="3"/>
  <c r="BV159" i="3"/>
  <c r="BV158" i="3"/>
  <c r="BV157" i="3"/>
  <c r="BV150" i="3"/>
  <c r="BV145" i="3"/>
  <c r="BV134" i="3"/>
  <c r="BV131" i="3"/>
  <c r="BV126" i="3"/>
  <c r="BV125" i="3"/>
  <c r="BV117" i="3"/>
  <c r="BV116" i="3"/>
  <c r="BV115" i="3"/>
  <c r="BV114" i="3"/>
  <c r="BV95" i="3"/>
  <c r="BV90" i="3"/>
  <c r="BV88" i="3"/>
  <c r="BV87" i="3"/>
  <c r="BV86" i="3"/>
  <c r="BV36" i="3"/>
  <c r="BV29" i="3"/>
  <c r="BV28" i="3"/>
  <c r="AG7" i="3"/>
  <c r="AW7" i="3"/>
  <c r="BM7" i="3"/>
  <c r="AG8" i="3"/>
  <c r="AW8" i="3"/>
  <c r="BM8" i="3"/>
  <c r="AG9" i="3"/>
  <c r="AW9" i="3"/>
  <c r="BM9" i="3"/>
  <c r="AG10" i="3"/>
  <c r="AW10" i="3"/>
  <c r="BM10" i="3"/>
  <c r="AG11" i="3"/>
  <c r="AW11" i="3"/>
  <c r="BM11" i="3"/>
  <c r="AG12" i="3"/>
  <c r="AW12" i="3"/>
  <c r="BM12" i="3"/>
  <c r="AG13" i="3"/>
  <c r="AW13" i="3"/>
  <c r="BM13" i="3"/>
  <c r="AG15" i="3"/>
  <c r="AW15" i="3"/>
  <c r="BM15" i="3"/>
  <c r="AG16" i="3"/>
  <c r="AW16" i="3"/>
  <c r="BM16" i="3"/>
  <c r="AG17" i="3"/>
  <c r="AW17" i="3"/>
  <c r="BM17" i="3"/>
  <c r="AG18" i="3"/>
  <c r="AW18" i="3"/>
  <c r="BM18" i="3"/>
  <c r="AG22" i="3"/>
  <c r="AW22" i="3"/>
  <c r="BM22" i="3"/>
  <c r="AG23" i="3"/>
  <c r="AW23" i="3"/>
  <c r="BM23" i="3"/>
  <c r="AG24" i="3"/>
  <c r="AW24" i="3"/>
  <c r="BM24" i="3"/>
  <c r="AG28" i="3"/>
  <c r="AW28" i="3"/>
  <c r="BM28" i="3"/>
  <c r="AG29" i="3"/>
  <c r="AW29" i="3"/>
  <c r="BM29" i="3"/>
  <c r="AG33" i="3"/>
  <c r="AW33" i="3"/>
  <c r="BM33" i="3"/>
  <c r="AG34" i="3"/>
  <c r="AW34" i="3"/>
  <c r="BM34" i="3"/>
  <c r="AG36" i="3"/>
  <c r="AW36" i="3"/>
  <c r="BG36" i="3"/>
  <c r="BM36" i="3" s="1"/>
  <c r="AG37" i="3"/>
  <c r="AW37" i="3"/>
  <c r="BM37" i="3"/>
  <c r="AG38" i="3"/>
  <c r="AW38" i="3"/>
  <c r="BM38" i="3"/>
  <c r="AG39" i="3"/>
  <c r="AW39" i="3"/>
  <c r="BM39" i="3"/>
  <c r="AG40" i="3"/>
  <c r="AW40" i="3"/>
  <c r="BM40" i="3"/>
  <c r="AG41" i="3"/>
  <c r="AW41" i="3"/>
  <c r="BM41" i="3"/>
  <c r="AG42" i="3"/>
  <c r="AW42" i="3"/>
  <c r="BM42" i="3"/>
  <c r="AG43" i="3"/>
  <c r="AL43" i="3"/>
  <c r="AW43" i="3" s="1"/>
  <c r="BM43" i="3"/>
  <c r="W44" i="3"/>
  <c r="AG44" i="3" s="1"/>
  <c r="AJ44" i="3" s="1"/>
  <c r="AF44" i="3"/>
  <c r="AW44" i="3" s="1"/>
  <c r="BM44" i="3"/>
  <c r="AG45" i="3"/>
  <c r="AW45" i="3"/>
  <c r="BM45" i="3"/>
  <c r="AG46" i="3"/>
  <c r="AW46" i="3"/>
  <c r="BG46" i="3"/>
  <c r="BM46" i="3" s="1"/>
  <c r="AG47" i="3"/>
  <c r="AN47" i="3"/>
  <c r="AW47" i="3" s="1"/>
  <c r="BM47" i="3"/>
  <c r="W48" i="3"/>
  <c r="AG48" i="3" s="1"/>
  <c r="AJ48" i="3" s="1"/>
  <c r="AN48" i="3"/>
  <c r="AF48" i="3"/>
  <c r="BM48" i="3"/>
  <c r="W49" i="3"/>
  <c r="AG49" i="3" s="1"/>
  <c r="AN49" i="3"/>
  <c r="AW49" i="3" s="1"/>
  <c r="AZ49" i="3" s="1"/>
  <c r="BM49" i="3"/>
  <c r="AG50" i="3"/>
  <c r="AW50" i="3"/>
  <c r="BM50" i="3"/>
  <c r="V51" i="3"/>
  <c r="W51" i="3"/>
  <c r="AW51" i="3"/>
  <c r="BM51" i="3"/>
  <c r="AG52" i="3"/>
  <c r="AW52" i="3"/>
  <c r="BM52" i="3"/>
  <c r="AG53" i="3"/>
  <c r="AW53" i="3"/>
  <c r="BM53" i="3"/>
  <c r="AG54" i="3"/>
  <c r="AW54" i="3"/>
  <c r="BM54" i="3"/>
  <c r="AG56" i="3"/>
  <c r="AW56" i="3"/>
  <c r="BM56" i="3"/>
  <c r="AG57" i="3"/>
  <c r="AW57" i="3"/>
  <c r="BM57" i="3"/>
  <c r="AG58" i="3"/>
  <c r="AW58" i="3"/>
  <c r="BM58" i="3"/>
  <c r="AG59" i="3"/>
  <c r="AW59" i="3"/>
  <c r="BM59" i="3"/>
  <c r="AG60" i="3"/>
  <c r="AW60" i="3"/>
  <c r="BM60" i="3"/>
  <c r="AG61" i="3"/>
  <c r="AW61" i="3"/>
  <c r="BM61" i="3"/>
  <c r="AG62" i="3"/>
  <c r="AW62" i="3"/>
  <c r="BM62" i="3"/>
  <c r="AG63" i="3"/>
  <c r="AW63" i="3"/>
  <c r="BM63" i="3"/>
  <c r="AG64" i="3"/>
  <c r="AW64" i="3"/>
  <c r="BM64" i="3"/>
  <c r="AG65" i="3"/>
  <c r="AW65" i="3"/>
  <c r="BM65" i="3"/>
  <c r="AG66" i="3"/>
  <c r="AN66" i="3"/>
  <c r="AW66" i="3" s="1"/>
  <c r="BM66" i="3"/>
  <c r="AG67" i="3"/>
  <c r="AN67" i="3"/>
  <c r="AW67" i="3" s="1"/>
  <c r="BM67" i="3"/>
  <c r="AG68" i="3"/>
  <c r="AW68" i="3"/>
  <c r="BM68" i="3"/>
  <c r="BO68" i="3" s="1"/>
  <c r="AG69" i="3"/>
  <c r="AW69" i="3"/>
  <c r="BM69" i="3"/>
  <c r="AG70" i="3"/>
  <c r="AW70" i="3"/>
  <c r="BM70" i="3"/>
  <c r="AG71" i="3"/>
  <c r="AW71" i="3"/>
  <c r="BM71" i="3"/>
  <c r="V72" i="3"/>
  <c r="AG72" i="3" s="1"/>
  <c r="AW72" i="3"/>
  <c r="AZ72" i="3" s="1"/>
  <c r="BM72" i="3"/>
  <c r="AG73" i="3"/>
  <c r="AW73" i="3"/>
  <c r="BM73" i="3"/>
  <c r="BO73" i="3" s="1"/>
  <c r="AG74" i="3"/>
  <c r="AW74" i="3"/>
  <c r="BM74" i="3"/>
  <c r="AG75" i="3"/>
  <c r="AW75" i="3"/>
  <c r="BM75" i="3"/>
  <c r="AG76" i="3"/>
  <c r="AW76" i="3"/>
  <c r="AZ76" i="3" s="1"/>
  <c r="BM76" i="3"/>
  <c r="AG77" i="3"/>
  <c r="AW77" i="3"/>
  <c r="BM77" i="3"/>
  <c r="BO77" i="3" s="1"/>
  <c r="AG78" i="3"/>
  <c r="AW78" i="3"/>
  <c r="BM78" i="3"/>
  <c r="W79" i="3"/>
  <c r="AG79" i="3" s="1"/>
  <c r="AW79" i="3"/>
  <c r="BM79" i="3"/>
  <c r="AG80" i="3"/>
  <c r="AW80" i="3"/>
  <c r="BM80" i="3"/>
  <c r="AG81" i="3"/>
  <c r="AW81" i="3"/>
  <c r="BM81" i="3"/>
  <c r="AG82" i="3"/>
  <c r="AW82" i="3"/>
  <c r="BM82" i="3"/>
  <c r="AG83" i="3"/>
  <c r="AW83" i="3"/>
  <c r="BM83" i="3"/>
  <c r="AG84" i="3"/>
  <c r="AW84" i="3"/>
  <c r="BM84" i="3"/>
  <c r="AG85" i="3"/>
  <c r="AW85" i="3"/>
  <c r="BM85" i="3"/>
  <c r="BO85" i="3" s="1"/>
  <c r="AG86" i="3"/>
  <c r="AW86" i="3"/>
  <c r="BM86" i="3"/>
  <c r="AG87" i="3"/>
  <c r="AW87" i="3"/>
  <c r="BM87" i="3"/>
  <c r="AG88" i="3"/>
  <c r="AW88" i="3"/>
  <c r="BM88" i="3"/>
  <c r="AG89" i="3"/>
  <c r="AW89" i="3"/>
  <c r="BM89" i="3"/>
  <c r="BO89" i="3" s="1"/>
  <c r="AG90" i="3"/>
  <c r="AF90" i="3"/>
  <c r="AW90" i="3" s="1"/>
  <c r="BM90" i="3"/>
  <c r="BO90" i="3" s="1"/>
  <c r="AG91" i="3"/>
  <c r="AW91" i="3"/>
  <c r="BM91" i="3"/>
  <c r="BO91" i="3" s="1"/>
  <c r="AG92" i="3"/>
  <c r="AW92" i="3"/>
  <c r="BM92" i="3"/>
  <c r="W93" i="3"/>
  <c r="AG93" i="3" s="1"/>
  <c r="AW93" i="3"/>
  <c r="BM93" i="3"/>
  <c r="AG94" i="3"/>
  <c r="AW94" i="3"/>
  <c r="AZ94" i="3" s="1"/>
  <c r="BM94" i="3"/>
  <c r="AG95" i="3"/>
  <c r="AW95" i="3"/>
  <c r="BM95" i="3"/>
  <c r="BO95" i="3" s="1"/>
  <c r="AG364" i="3"/>
  <c r="AW364" i="3"/>
  <c r="BM364" i="3"/>
  <c r="AG96" i="3"/>
  <c r="AW96" i="3"/>
  <c r="AZ96" i="3" s="1"/>
  <c r="BM96" i="3"/>
  <c r="AG97" i="3"/>
  <c r="AW97" i="3"/>
  <c r="AZ97" i="3" s="1"/>
  <c r="BM97" i="3"/>
  <c r="AG98" i="3"/>
  <c r="AW98" i="3"/>
  <c r="BG98" i="3"/>
  <c r="BM98" i="3" s="1"/>
  <c r="BO98" i="3" s="1"/>
  <c r="AG99" i="3"/>
  <c r="AW99" i="3"/>
  <c r="BG99" i="3"/>
  <c r="BJ99" i="3"/>
  <c r="AG100" i="3"/>
  <c r="AW100" i="3"/>
  <c r="AZ100" i="3" s="1"/>
  <c r="BM100" i="3"/>
  <c r="AG101" i="3"/>
  <c r="AW101" i="3"/>
  <c r="BM101" i="3"/>
  <c r="BO101" i="3" s="1"/>
  <c r="AG103" i="3"/>
  <c r="AW103" i="3"/>
  <c r="BM103" i="3"/>
  <c r="AG104" i="3"/>
  <c r="AW104" i="3"/>
  <c r="BM104" i="3"/>
  <c r="AG105" i="3"/>
  <c r="AW105" i="3"/>
  <c r="AZ105" i="3" s="1"/>
  <c r="BM105" i="3"/>
  <c r="AG106" i="3"/>
  <c r="AW106" i="3"/>
  <c r="BM106" i="3"/>
  <c r="BO106" i="3" s="1"/>
  <c r="AG107" i="3"/>
  <c r="AW107" i="3"/>
  <c r="BM107" i="3"/>
  <c r="BO107" i="3" s="1"/>
  <c r="AG112" i="3"/>
  <c r="AW112" i="3"/>
  <c r="BM112" i="3"/>
  <c r="AG113" i="3"/>
  <c r="AW113" i="3"/>
  <c r="AZ113" i="3" s="1"/>
  <c r="BM113" i="3"/>
  <c r="AG114" i="3"/>
  <c r="AW114" i="3"/>
  <c r="BM114" i="3"/>
  <c r="BO114" i="3" s="1"/>
  <c r="AG115" i="3"/>
  <c r="AW115" i="3"/>
  <c r="BM115" i="3"/>
  <c r="AG116" i="3"/>
  <c r="AW116" i="3"/>
  <c r="BM116" i="3"/>
  <c r="AG117" i="3"/>
  <c r="AW117" i="3"/>
  <c r="AZ117" i="3" s="1"/>
  <c r="BM117" i="3"/>
  <c r="BO117" i="3" s="1"/>
  <c r="AG119" i="3"/>
  <c r="AW119" i="3"/>
  <c r="BM119" i="3"/>
  <c r="BO119" i="3" s="1"/>
  <c r="AG121" i="3"/>
  <c r="AW121" i="3"/>
  <c r="BM121" i="3"/>
  <c r="AG122" i="3"/>
  <c r="AW122" i="3"/>
  <c r="BM122" i="3"/>
  <c r="AG123" i="3"/>
  <c r="AW123" i="3"/>
  <c r="AZ123" i="3" s="1"/>
  <c r="BM123" i="3"/>
  <c r="AG124" i="3"/>
  <c r="AM124" i="3"/>
  <c r="AN124" i="3"/>
  <c r="BM124" i="3"/>
  <c r="BO124" i="3" s="1"/>
  <c r="AG125" i="3"/>
  <c r="AW125" i="3"/>
  <c r="BM125" i="3"/>
  <c r="BO125" i="3" s="1"/>
  <c r="AG126" i="3"/>
  <c r="AW126" i="3"/>
  <c r="BM126" i="3"/>
  <c r="AG127" i="3"/>
  <c r="AW127" i="3"/>
  <c r="BM127" i="3"/>
  <c r="AG128" i="3"/>
  <c r="AJ128" i="3" s="1"/>
  <c r="AW128" i="3"/>
  <c r="BM128" i="3"/>
  <c r="BO128" i="3" s="1"/>
  <c r="AG129" i="3"/>
  <c r="AW129" i="3"/>
  <c r="BM129" i="3"/>
  <c r="AG130" i="3"/>
  <c r="AW130" i="3"/>
  <c r="BM130" i="3"/>
  <c r="BO130" i="3" s="1"/>
  <c r="AG131" i="3"/>
  <c r="AW131" i="3"/>
  <c r="BM131" i="3"/>
  <c r="AG132" i="3"/>
  <c r="AJ132" i="3" s="1"/>
  <c r="AW132" i="3"/>
  <c r="BM132" i="3"/>
  <c r="BO132" i="3" s="1"/>
  <c r="AG133" i="3"/>
  <c r="AN133" i="3"/>
  <c r="AW133" i="3" s="1"/>
  <c r="BM133" i="3"/>
  <c r="AG134" i="3"/>
  <c r="AW134" i="3"/>
  <c r="BM134" i="3"/>
  <c r="AG135" i="3"/>
  <c r="AW135" i="3"/>
  <c r="BM135" i="3"/>
  <c r="AG136" i="3"/>
  <c r="AJ136" i="3" s="1"/>
  <c r="AN136" i="3"/>
  <c r="AF136" i="3"/>
  <c r="BM136" i="3"/>
  <c r="AG137" i="3"/>
  <c r="AW137" i="3"/>
  <c r="BM137" i="3"/>
  <c r="W138" i="3"/>
  <c r="AG138" i="3" s="1"/>
  <c r="AW138" i="3"/>
  <c r="BM138" i="3"/>
  <c r="AG139" i="3"/>
  <c r="AW139" i="3"/>
  <c r="BM139" i="3"/>
  <c r="BO139" i="3" s="1"/>
  <c r="AG140" i="3"/>
  <c r="AW140" i="3"/>
  <c r="BM140" i="3"/>
  <c r="AG142" i="3"/>
  <c r="AW142" i="3"/>
  <c r="BM142" i="3"/>
  <c r="AG143" i="3"/>
  <c r="AW143" i="3"/>
  <c r="BM143" i="3"/>
  <c r="BO143" i="3" s="1"/>
  <c r="AG144" i="3"/>
  <c r="AN144" i="3"/>
  <c r="AW144" i="3" s="1"/>
  <c r="BM144" i="3"/>
  <c r="BO144" i="3" s="1"/>
  <c r="AG145" i="3"/>
  <c r="AW145" i="3"/>
  <c r="BM145" i="3"/>
  <c r="AG146" i="3"/>
  <c r="AW146" i="3"/>
  <c r="BM146" i="3"/>
  <c r="AG147" i="3"/>
  <c r="AW147" i="3"/>
  <c r="BM147" i="3"/>
  <c r="BO147" i="3" s="1"/>
  <c r="AG148" i="3"/>
  <c r="AW148" i="3"/>
  <c r="BM148" i="3"/>
  <c r="BO148" i="3" s="1"/>
  <c r="AG149" i="3"/>
  <c r="AW149" i="3"/>
  <c r="BM149" i="3"/>
  <c r="AG150" i="3"/>
  <c r="AJ150" i="3" s="1"/>
  <c r="AW150" i="3"/>
  <c r="BM150" i="3"/>
  <c r="AG151" i="3"/>
  <c r="AW151" i="3"/>
  <c r="BM151" i="3"/>
  <c r="BO151" i="3" s="1"/>
  <c r="AG152" i="3"/>
  <c r="AW152" i="3"/>
  <c r="BM152" i="3"/>
  <c r="AG157" i="3"/>
  <c r="AW157" i="3"/>
  <c r="BM157" i="3"/>
  <c r="BO157" i="3" s="1"/>
  <c r="AG158" i="3"/>
  <c r="AJ158" i="3" s="1"/>
  <c r="AW158" i="3"/>
  <c r="BM158" i="3"/>
  <c r="BO158" i="3" s="1"/>
  <c r="AG159" i="3"/>
  <c r="AW159" i="3"/>
  <c r="BM159" i="3"/>
  <c r="AG160" i="3"/>
  <c r="AJ160" i="3" s="1"/>
  <c r="AW160" i="3"/>
  <c r="BM160" i="3"/>
  <c r="BO160" i="3" s="1"/>
  <c r="AG161" i="3"/>
  <c r="AJ161" i="3" s="1"/>
  <c r="AW161" i="3"/>
  <c r="BM161" i="3"/>
  <c r="AG162" i="3"/>
  <c r="AW162" i="3"/>
  <c r="BM162" i="3"/>
  <c r="BO162" i="3" s="1"/>
  <c r="AG163" i="3"/>
  <c r="AW163" i="3"/>
  <c r="BM163" i="3"/>
  <c r="BO163" i="3" s="1"/>
  <c r="AG164" i="3"/>
  <c r="AW164" i="3"/>
  <c r="BM164" i="3"/>
  <c r="BO164" i="3" s="1"/>
  <c r="AG165" i="3"/>
  <c r="AJ165" i="3" s="1"/>
  <c r="AN165" i="3"/>
  <c r="AW165" i="3" s="1"/>
  <c r="BM165" i="3"/>
  <c r="AG166" i="3"/>
  <c r="AW166" i="3"/>
  <c r="BM166" i="3"/>
  <c r="AG178" i="3"/>
  <c r="AW178" i="3"/>
  <c r="BM178" i="3"/>
  <c r="BO178" i="3" s="1"/>
  <c r="AG179" i="3"/>
  <c r="AJ179" i="3" s="1"/>
  <c r="AW179" i="3"/>
  <c r="BM179" i="3"/>
  <c r="BO179" i="3" s="1"/>
  <c r="AG180" i="3"/>
  <c r="AJ180" i="3" s="1"/>
  <c r="AW180" i="3"/>
  <c r="BM180" i="3"/>
  <c r="AG181" i="3"/>
  <c r="AJ181" i="3" s="1"/>
  <c r="AW181" i="3"/>
  <c r="BM181" i="3"/>
  <c r="AG182" i="3"/>
  <c r="AW182" i="3"/>
  <c r="BM182" i="3"/>
  <c r="AG183" i="3"/>
  <c r="AJ183" i="3" s="1"/>
  <c r="AW183" i="3"/>
  <c r="BM183" i="3"/>
  <c r="BO183" i="3" s="1"/>
  <c r="AG184" i="3"/>
  <c r="AJ184" i="3" s="1"/>
  <c r="AW184" i="3"/>
  <c r="BM184" i="3"/>
  <c r="AG185" i="3"/>
  <c r="AW185" i="3"/>
  <c r="BM185" i="3"/>
  <c r="AG186" i="3"/>
  <c r="AW186" i="3"/>
  <c r="BM186" i="3"/>
  <c r="AG187" i="3"/>
  <c r="AJ187" i="3" s="1"/>
  <c r="AW187" i="3"/>
  <c r="BM187" i="3"/>
  <c r="BO187" i="3" s="1"/>
  <c r="AG188" i="3"/>
  <c r="AJ188" i="3" s="1"/>
  <c r="AW188" i="3"/>
  <c r="BM188" i="3"/>
  <c r="AG189" i="3"/>
  <c r="AJ189" i="3" s="1"/>
  <c r="AN189" i="3"/>
  <c r="AW189" i="3" s="1"/>
  <c r="AZ189" i="3" s="1"/>
  <c r="BM189" i="3"/>
  <c r="AG190" i="3"/>
  <c r="AW190" i="3"/>
  <c r="AG191" i="3"/>
  <c r="AW191" i="3"/>
  <c r="BM191" i="3"/>
  <c r="BO191" i="3" s="1"/>
  <c r="AG192" i="3"/>
  <c r="AN192" i="3"/>
  <c r="AW192" i="3" s="1"/>
  <c r="BM192" i="3"/>
  <c r="AG193" i="3"/>
  <c r="AW193" i="3"/>
  <c r="BM193" i="3"/>
  <c r="AG194" i="3"/>
  <c r="AW194" i="3"/>
  <c r="BM194" i="3"/>
  <c r="AG195" i="3"/>
  <c r="AJ195" i="3" s="1"/>
  <c r="AW195" i="3"/>
  <c r="BM195" i="3"/>
  <c r="BO195" i="3" s="1"/>
  <c r="AG196" i="3"/>
  <c r="AW196" i="3"/>
  <c r="BM196" i="3"/>
  <c r="BO196" i="3" s="1"/>
  <c r="AG197" i="3"/>
  <c r="AJ197" i="3" s="1"/>
  <c r="AK197" i="3"/>
  <c r="AW197" i="3" s="1"/>
  <c r="BM197" i="3"/>
  <c r="BO197" i="3" s="1"/>
  <c r="AG198" i="3"/>
  <c r="AW198" i="3"/>
  <c r="BM198" i="3"/>
  <c r="AG199" i="3"/>
  <c r="AW199" i="3"/>
  <c r="BM199" i="3"/>
  <c r="AG200" i="3"/>
  <c r="AW200" i="3"/>
  <c r="BM200" i="3"/>
  <c r="BO200" i="3" s="1"/>
  <c r="W201" i="3"/>
  <c r="AG201" i="3" s="1"/>
  <c r="AL201" i="3"/>
  <c r="AN201" i="3"/>
  <c r="BM201" i="3"/>
  <c r="AG202" i="3"/>
  <c r="AW202" i="3"/>
  <c r="BM202" i="3"/>
  <c r="AG203" i="3"/>
  <c r="AK203" i="3"/>
  <c r="AN203" i="3"/>
  <c r="BM203" i="3"/>
  <c r="BO203" i="3" s="1"/>
  <c r="V204" i="3"/>
  <c r="W204" i="3"/>
  <c r="AK204" i="3"/>
  <c r="AN204" i="3"/>
  <c r="AF204" i="3"/>
  <c r="BM204" i="3"/>
  <c r="AG205" i="3"/>
  <c r="AN205" i="3"/>
  <c r="AW205" i="3" s="1"/>
  <c r="BM205" i="3"/>
  <c r="V206" i="3"/>
  <c r="AG206" i="3" s="1"/>
  <c r="AJ206" i="3" s="1"/>
  <c r="AL206" i="3"/>
  <c r="AM206" i="3"/>
  <c r="AN206" i="3"/>
  <c r="AO206" i="3"/>
  <c r="AF206" i="3"/>
  <c r="BM206" i="3"/>
  <c r="AG207" i="3"/>
  <c r="AW207" i="3"/>
  <c r="BM207" i="3"/>
  <c r="BO207" i="3" s="1"/>
  <c r="W208" i="3"/>
  <c r="AG208" i="3" s="1"/>
  <c r="AM208" i="3"/>
  <c r="AN208" i="3"/>
  <c r="AF208" i="3"/>
  <c r="BM208" i="3"/>
  <c r="BO208" i="3" s="1"/>
  <c r="AG209" i="3"/>
  <c r="AW209" i="3"/>
  <c r="BM209" i="3"/>
  <c r="AG210" i="3"/>
  <c r="AW210" i="3"/>
  <c r="BM210" i="3"/>
  <c r="AG211" i="3"/>
  <c r="AW211" i="3"/>
  <c r="BM211" i="3"/>
  <c r="AG212" i="3"/>
  <c r="AW212" i="3"/>
  <c r="BM212" i="3"/>
  <c r="BO212" i="3" s="1"/>
  <c r="AG213" i="3"/>
  <c r="AW213" i="3"/>
  <c r="BM213" i="3"/>
  <c r="AG214" i="3"/>
  <c r="AW214" i="3"/>
  <c r="BM214" i="3"/>
  <c r="AG216" i="3"/>
  <c r="AW216" i="3"/>
  <c r="BM216" i="3"/>
  <c r="AW217" i="3"/>
  <c r="BM217" i="3"/>
  <c r="BO217" i="3" s="1"/>
  <c r="AG215" i="3"/>
  <c r="AW215" i="3"/>
  <c r="BM215" i="3"/>
  <c r="AG218" i="3"/>
  <c r="AJ218" i="3" s="1"/>
  <c r="AW218" i="3"/>
  <c r="BM218" i="3"/>
  <c r="AG219" i="3"/>
  <c r="AW219" i="3"/>
  <c r="BM219" i="3"/>
  <c r="AG220" i="3"/>
  <c r="AW220" i="3"/>
  <c r="BM220" i="3"/>
  <c r="BO220" i="3" s="1"/>
  <c r="AG221" i="3"/>
  <c r="AW221" i="3"/>
  <c r="BM221" i="3"/>
  <c r="W222" i="3"/>
  <c r="AG222" i="3" s="1"/>
  <c r="AJ222" i="3" s="1"/>
  <c r="AL222" i="3"/>
  <c r="AN222" i="3"/>
  <c r="BM222" i="3"/>
  <c r="AG223" i="3"/>
  <c r="AJ223" i="3" s="1"/>
  <c r="AW223" i="3"/>
  <c r="BM223" i="3"/>
  <c r="AG224" i="3"/>
  <c r="AW224" i="3"/>
  <c r="BM224" i="3"/>
  <c r="AG225" i="3"/>
  <c r="AK225" i="3"/>
  <c r="AW225" i="3" s="1"/>
  <c r="BM225" i="3"/>
  <c r="AG226" i="3"/>
  <c r="AW226" i="3"/>
  <c r="BM226" i="3"/>
  <c r="BO226" i="3" s="1"/>
  <c r="V227" i="3"/>
  <c r="AG227" i="3" s="1"/>
  <c r="AJ227" i="3" s="1"/>
  <c r="AK227" i="3"/>
  <c r="AN227" i="3"/>
  <c r="BM227" i="3"/>
  <c r="AG228" i="3"/>
  <c r="AJ228" i="3" s="1"/>
  <c r="AW228" i="3"/>
  <c r="BM228" i="3"/>
  <c r="AG229" i="3"/>
  <c r="AN229" i="3"/>
  <c r="AW229" i="3" s="1"/>
  <c r="AZ229" i="3" s="1"/>
  <c r="BM229" i="3"/>
  <c r="BO229" i="3" s="1"/>
  <c r="V230" i="3"/>
  <c r="AG230" i="3" s="1"/>
  <c r="AJ230" i="3" s="1"/>
  <c r="AW230" i="3"/>
  <c r="BM230" i="3"/>
  <c r="BO230" i="3" s="1"/>
  <c r="AG231" i="3"/>
  <c r="AL231" i="3"/>
  <c r="AN231" i="3"/>
  <c r="AO231" i="3"/>
  <c r="BM231" i="3"/>
  <c r="AG232" i="3"/>
  <c r="AW232" i="3"/>
  <c r="BM232" i="3"/>
  <c r="AG233" i="3"/>
  <c r="AJ233" i="3" s="1"/>
  <c r="AW233" i="3"/>
  <c r="BM233" i="3"/>
  <c r="BO233" i="3" s="1"/>
  <c r="AG234" i="3"/>
  <c r="AW234" i="3"/>
  <c r="BM234" i="3"/>
  <c r="W235" i="3"/>
  <c r="AG235" i="3" s="1"/>
  <c r="AK235" i="3"/>
  <c r="AN235" i="3"/>
  <c r="AO235" i="3"/>
  <c r="AF235" i="3"/>
  <c r="BM235" i="3"/>
  <c r="BO235" i="3" s="1"/>
  <c r="AG236" i="3"/>
  <c r="AW236" i="3"/>
  <c r="BM236" i="3"/>
  <c r="AG237" i="3"/>
  <c r="AJ237" i="3" s="1"/>
  <c r="AW237" i="3"/>
  <c r="BM237" i="3"/>
  <c r="AG238" i="3"/>
  <c r="AW238" i="3"/>
  <c r="BM238" i="3"/>
  <c r="AG239" i="3"/>
  <c r="AW239" i="3"/>
  <c r="BM239" i="3"/>
  <c r="AG240" i="3"/>
  <c r="AW240" i="3"/>
  <c r="BM240" i="3"/>
  <c r="AG241" i="3"/>
  <c r="AW241" i="3"/>
  <c r="BM241" i="3"/>
  <c r="BO241" i="3" s="1"/>
  <c r="AG242" i="3"/>
  <c r="AW242" i="3"/>
  <c r="AZ242" i="3" s="1"/>
  <c r="BM242" i="3"/>
  <c r="BO242" i="3" s="1"/>
  <c r="AG243" i="3"/>
  <c r="AW243" i="3"/>
  <c r="BM243" i="3"/>
  <c r="BO243" i="3" s="1"/>
  <c r="AG244" i="3"/>
  <c r="AL244" i="3"/>
  <c r="AN244" i="3"/>
  <c r="AO244" i="3"/>
  <c r="BM244" i="3"/>
  <c r="W245" i="3"/>
  <c r="AG245" i="3" s="1"/>
  <c r="AF245" i="3"/>
  <c r="AW245" i="3" s="1"/>
  <c r="BM245" i="3"/>
  <c r="BO245" i="3" s="1"/>
  <c r="W246" i="3"/>
  <c r="AG246" i="3" s="1"/>
  <c r="AJ246" i="3" s="1"/>
  <c r="AN246" i="3"/>
  <c r="AO246" i="3"/>
  <c r="BM246" i="3"/>
  <c r="BO246" i="3" s="1"/>
  <c r="AG247" i="3"/>
  <c r="AW247" i="3"/>
  <c r="BM247" i="3"/>
  <c r="W248" i="3"/>
  <c r="AG248" i="3" s="1"/>
  <c r="AL248" i="3"/>
  <c r="AN248" i="3"/>
  <c r="BM248" i="3"/>
  <c r="BO248" i="3" s="1"/>
  <c r="W249" i="3"/>
  <c r="AG249" i="3" s="1"/>
  <c r="AN249" i="3"/>
  <c r="AO249" i="3"/>
  <c r="AF249" i="3"/>
  <c r="BM249" i="3"/>
  <c r="AG250" i="3"/>
  <c r="AJ250" i="3" s="1"/>
  <c r="AW250" i="3"/>
  <c r="BM250" i="3"/>
  <c r="AG251" i="3"/>
  <c r="AW251" i="3"/>
  <c r="BM251" i="3"/>
  <c r="AG252" i="3"/>
  <c r="AW252" i="3"/>
  <c r="BM252" i="3"/>
  <c r="AG253" i="3"/>
  <c r="AJ253" i="3" s="1"/>
  <c r="AW253" i="3"/>
  <c r="BM253" i="3"/>
  <c r="AG254" i="3"/>
  <c r="AW254" i="3"/>
  <c r="BM254" i="3"/>
  <c r="AG255" i="3"/>
  <c r="AJ255" i="3" s="1"/>
  <c r="AW255" i="3"/>
  <c r="BM255" i="3"/>
  <c r="AG256" i="3"/>
  <c r="AW256" i="3"/>
  <c r="BM256" i="3"/>
  <c r="AG257" i="3"/>
  <c r="AJ257" i="3" s="1"/>
  <c r="AW257" i="3"/>
  <c r="BM257" i="3"/>
  <c r="AG258" i="3"/>
  <c r="AJ258" i="3" s="1"/>
  <c r="AW258" i="3"/>
  <c r="BM258" i="3"/>
  <c r="AG259" i="3"/>
  <c r="AW259" i="3"/>
  <c r="BM259" i="3"/>
  <c r="AG260" i="3"/>
  <c r="AW260" i="3"/>
  <c r="BM260" i="3"/>
  <c r="AG261" i="3"/>
  <c r="AJ261" i="3" s="1"/>
  <c r="AW261" i="3"/>
  <c r="BM261" i="3"/>
  <c r="AG262" i="3"/>
  <c r="AJ262" i="3" s="1"/>
  <c r="AW262" i="3"/>
  <c r="BM262" i="3"/>
  <c r="AG263" i="3"/>
  <c r="AW263" i="3"/>
  <c r="BM263" i="3"/>
  <c r="AG264" i="3"/>
  <c r="AW264" i="3"/>
  <c r="BM264" i="3"/>
  <c r="AG265" i="3"/>
  <c r="AJ265" i="3" s="1"/>
  <c r="AW265" i="3"/>
  <c r="BM265" i="3"/>
  <c r="AG266" i="3"/>
  <c r="AW266" i="3"/>
  <c r="BM266" i="3"/>
  <c r="AG267" i="3"/>
  <c r="AJ267" i="3" s="1"/>
  <c r="AW267" i="3"/>
  <c r="BM267" i="3"/>
  <c r="AG268" i="3"/>
  <c r="AW268" i="3"/>
  <c r="BM268" i="3"/>
  <c r="W269" i="3"/>
  <c r="AG269" i="3" s="1"/>
  <c r="AJ269" i="3" s="1"/>
  <c r="AW269" i="3"/>
  <c r="BM269" i="3"/>
  <c r="BO269" i="3" s="1"/>
  <c r="AG270" i="3"/>
  <c r="AW270" i="3"/>
  <c r="BM270" i="3"/>
  <c r="BO270" i="3" s="1"/>
  <c r="AG271" i="3"/>
  <c r="AW271" i="3"/>
  <c r="BM271" i="3"/>
  <c r="BO271" i="3" s="1"/>
  <c r="AG272" i="3"/>
  <c r="AW272" i="3"/>
  <c r="BM272" i="3"/>
  <c r="BO272" i="3" s="1"/>
  <c r="AG273" i="3"/>
  <c r="AW273" i="3"/>
  <c r="BM273" i="3"/>
  <c r="BO273" i="3" s="1"/>
  <c r="AG274" i="3"/>
  <c r="AJ274" i="3" s="1"/>
  <c r="AW274" i="3"/>
  <c r="AZ274" i="3" s="1"/>
  <c r="BM274" i="3"/>
  <c r="AG275" i="3"/>
  <c r="AW275" i="3"/>
  <c r="AZ275" i="3" s="1"/>
  <c r="BM275" i="3"/>
  <c r="BO275" i="3" s="1"/>
  <c r="AG276" i="3"/>
  <c r="AW276" i="3"/>
  <c r="BM276" i="3"/>
  <c r="AG277" i="3"/>
  <c r="AW277" i="3"/>
  <c r="BM277" i="3"/>
  <c r="BO277" i="3" s="1"/>
  <c r="AG301" i="3"/>
  <c r="AW301" i="3"/>
  <c r="AZ301" i="3" s="1"/>
  <c r="BM301" i="3"/>
  <c r="AG278" i="3"/>
  <c r="AJ278" i="3" s="1"/>
  <c r="AW278" i="3"/>
  <c r="BM278" i="3"/>
  <c r="BO278" i="3" s="1"/>
  <c r="AG279" i="3"/>
  <c r="AW279" i="3"/>
  <c r="AZ279" i="3" s="1"/>
  <c r="BM279" i="3"/>
  <c r="BO279" i="3" s="1"/>
  <c r="AG280" i="3"/>
  <c r="AW280" i="3"/>
  <c r="BM280" i="3"/>
  <c r="AG281" i="3"/>
  <c r="AJ281" i="3" s="1"/>
  <c r="AW281" i="3"/>
  <c r="AZ281" i="3" s="1"/>
  <c r="BM281" i="3"/>
  <c r="AG282" i="3"/>
  <c r="AW282" i="3"/>
  <c r="BM282" i="3"/>
  <c r="BO282" i="3" s="1"/>
  <c r="AG283" i="3"/>
  <c r="AW283" i="3"/>
  <c r="BM283" i="3"/>
  <c r="BO283" i="3" s="1"/>
  <c r="AG284" i="3"/>
  <c r="AW284" i="3"/>
  <c r="BM284" i="3"/>
  <c r="BO284" i="3" s="1"/>
  <c r="AG285" i="3"/>
  <c r="AW285" i="3"/>
  <c r="AZ285" i="3" s="1"/>
  <c r="BM285" i="3"/>
  <c r="AG286" i="3"/>
  <c r="AJ286" i="3" s="1"/>
  <c r="AW286" i="3"/>
  <c r="BM286" i="3"/>
  <c r="BO286" i="3" s="1"/>
  <c r="AG287" i="3"/>
  <c r="AW287" i="3"/>
  <c r="BG287" i="3"/>
  <c r="BM287" i="3" s="1"/>
  <c r="AG288" i="3"/>
  <c r="AW288" i="3"/>
  <c r="BG288" i="3"/>
  <c r="BM288" i="3" s="1"/>
  <c r="BO288" i="3" s="1"/>
  <c r="AG289" i="3"/>
  <c r="AW289" i="3"/>
  <c r="BG289" i="3"/>
  <c r="BM289" i="3" s="1"/>
  <c r="BO289" i="3" s="1"/>
  <c r="AG290" i="3"/>
  <c r="AJ290" i="3" s="1"/>
  <c r="AW290" i="3"/>
  <c r="BG290" i="3"/>
  <c r="BM290" i="3" s="1"/>
  <c r="BO290" i="3" s="1"/>
  <c r="AG291" i="3"/>
  <c r="AW291" i="3"/>
  <c r="AZ291" i="3" s="1"/>
  <c r="BM291" i="3"/>
  <c r="AG292" i="3"/>
  <c r="AW292" i="3"/>
  <c r="BM292" i="3"/>
  <c r="BO292" i="3" s="1"/>
  <c r="AG293" i="3"/>
  <c r="AW293" i="3"/>
  <c r="BM293" i="3"/>
  <c r="BO293" i="3" s="1"/>
  <c r="AG294" i="3"/>
  <c r="AJ294" i="3" s="1"/>
  <c r="AW294" i="3"/>
  <c r="AZ294" i="3" s="1"/>
  <c r="BM294" i="3"/>
  <c r="BO294" i="3" s="1"/>
  <c r="AG295" i="3"/>
  <c r="AW295" i="3"/>
  <c r="AZ295" i="3" s="1"/>
  <c r="BM295" i="3"/>
  <c r="AG296" i="3"/>
  <c r="AW296" i="3"/>
  <c r="BM296" i="3"/>
  <c r="BO296" i="3" s="1"/>
  <c r="AG298" i="3"/>
  <c r="AJ298" i="3" s="1"/>
  <c r="AW298" i="3"/>
  <c r="BM298" i="3"/>
  <c r="BO298" i="3" s="1"/>
  <c r="AG299" i="3"/>
  <c r="AJ299" i="3" s="1"/>
  <c r="AW299" i="3"/>
  <c r="BM299" i="3"/>
  <c r="BO299" i="3" s="1"/>
  <c r="AG300" i="3"/>
  <c r="AW300" i="3"/>
  <c r="AZ300" i="3" s="1"/>
  <c r="BM300" i="3"/>
  <c r="BO300" i="3" s="1"/>
  <c r="AG302" i="3"/>
  <c r="AW302" i="3"/>
  <c r="BM302" i="3"/>
  <c r="BO302" i="3" s="1"/>
  <c r="AG303" i="3"/>
  <c r="AW303" i="3"/>
  <c r="BM303" i="3"/>
  <c r="AG304" i="3"/>
  <c r="AW304" i="3"/>
  <c r="BM304" i="3"/>
  <c r="BO304" i="3" s="1"/>
  <c r="AG307" i="3"/>
  <c r="AW307" i="3"/>
  <c r="AZ307" i="3" s="1"/>
  <c r="BM307" i="3"/>
  <c r="BO307" i="3" s="1"/>
  <c r="AG308" i="3"/>
  <c r="AW308" i="3"/>
  <c r="BM308" i="3"/>
  <c r="BO308" i="3" s="1"/>
  <c r="AG309" i="3"/>
  <c r="AJ309" i="3" s="1"/>
  <c r="AW309" i="3"/>
  <c r="BM309" i="3"/>
  <c r="AG310" i="3"/>
  <c r="AW310" i="3"/>
  <c r="BM310" i="3"/>
  <c r="BO310" i="3" s="1"/>
  <c r="AG311" i="3"/>
  <c r="AW311" i="3"/>
  <c r="AZ311" i="3" s="1"/>
  <c r="BM311" i="3"/>
  <c r="BO311" i="3" s="1"/>
  <c r="AG312" i="3"/>
  <c r="AW312" i="3"/>
  <c r="BM312" i="3"/>
  <c r="AG297" i="3"/>
  <c r="AJ297" i="3" s="1"/>
  <c r="AW297" i="3"/>
  <c r="BM297" i="3"/>
  <c r="BO297" i="3" s="1"/>
  <c r="AG313" i="3"/>
  <c r="AW313" i="3"/>
  <c r="AZ313" i="3" s="1"/>
  <c r="BM313" i="3"/>
  <c r="BO313" i="3" s="1"/>
  <c r="AG314" i="3"/>
  <c r="AW314" i="3"/>
  <c r="AZ314" i="3" s="1"/>
  <c r="BM314" i="3"/>
  <c r="BO314" i="3" s="1"/>
  <c r="AG315" i="3"/>
  <c r="AW315" i="3"/>
  <c r="BM315" i="3"/>
  <c r="BO315" i="3" s="1"/>
  <c r="AG316" i="3"/>
  <c r="AW316" i="3"/>
  <c r="BM316" i="3"/>
  <c r="BO316" i="3" s="1"/>
  <c r="AG317" i="3"/>
  <c r="AJ317" i="3" s="1"/>
  <c r="AW317" i="3"/>
  <c r="AZ317" i="3" s="1"/>
  <c r="BM317" i="3"/>
  <c r="AG318" i="3"/>
  <c r="AJ318" i="3" s="1"/>
  <c r="AW318" i="3"/>
  <c r="BM318" i="3"/>
  <c r="BO318" i="3" s="1"/>
  <c r="AG319" i="3"/>
  <c r="AJ319" i="3" s="1"/>
  <c r="AW319" i="3"/>
  <c r="BM319" i="3"/>
  <c r="BO319" i="3" s="1"/>
  <c r="AG320" i="3"/>
  <c r="AW320" i="3"/>
  <c r="BM320" i="3"/>
  <c r="AG321" i="3"/>
  <c r="AW321" i="3"/>
  <c r="BM321" i="3"/>
  <c r="BO321" i="3" s="1"/>
  <c r="AG322" i="3"/>
  <c r="AW322" i="3"/>
  <c r="AZ322" i="3" s="1"/>
  <c r="BM322" i="3"/>
  <c r="BO322" i="3" s="1"/>
  <c r="AG323" i="3"/>
  <c r="AW323" i="3"/>
  <c r="BM323" i="3"/>
  <c r="BO323" i="3" s="1"/>
  <c r="AG324" i="3"/>
  <c r="AJ324" i="3" s="1"/>
  <c r="AW324" i="3"/>
  <c r="BM324" i="3"/>
  <c r="AG325" i="3"/>
  <c r="AW325" i="3"/>
  <c r="BM325" i="3"/>
  <c r="AW326" i="3"/>
  <c r="BM326" i="3"/>
  <c r="BO326" i="3" s="1"/>
  <c r="AG327" i="3"/>
  <c r="AW327" i="3"/>
  <c r="BM327" i="3"/>
  <c r="BO327" i="3" s="1"/>
  <c r="AG328" i="3"/>
  <c r="AW328" i="3"/>
  <c r="BM328" i="3"/>
  <c r="BO328" i="3" s="1"/>
  <c r="AG329" i="3"/>
  <c r="AW329" i="3"/>
  <c r="BM329" i="3"/>
  <c r="AG330" i="3"/>
  <c r="AJ330" i="3" s="1"/>
  <c r="AW330" i="3"/>
  <c r="BM330" i="3"/>
  <c r="BO330" i="3" s="1"/>
  <c r="AG331" i="3"/>
  <c r="AJ331" i="3" s="1"/>
  <c r="AW331" i="3"/>
  <c r="BM331" i="3"/>
  <c r="BO331" i="3" s="1"/>
  <c r="AG332" i="3"/>
  <c r="AW332" i="3"/>
  <c r="AZ332" i="3" s="1"/>
  <c r="BM332" i="3"/>
  <c r="BO332" i="3" s="1"/>
  <c r="AG333" i="3"/>
  <c r="AW333" i="3"/>
  <c r="BM333" i="3"/>
  <c r="BO333" i="3" s="1"/>
  <c r="AG334" i="3"/>
  <c r="AW334" i="3"/>
  <c r="BM334" i="3"/>
  <c r="BO334" i="3" s="1"/>
  <c r="AG335" i="3"/>
  <c r="AJ335" i="3" s="1"/>
  <c r="AW335" i="3"/>
  <c r="BM335" i="3"/>
  <c r="BO335" i="3" s="1"/>
  <c r="AG336" i="3"/>
  <c r="AJ336" i="3" s="1"/>
  <c r="AF336" i="3"/>
  <c r="AW336" i="3" s="1"/>
  <c r="BM336" i="3"/>
  <c r="BO336" i="3" s="1"/>
  <c r="AG337" i="3"/>
  <c r="AW337" i="3"/>
  <c r="AZ337" i="3" s="1"/>
  <c r="BM337" i="3"/>
  <c r="BO337" i="3" s="1"/>
  <c r="AG338" i="3"/>
  <c r="AW338" i="3"/>
  <c r="BM338" i="3"/>
  <c r="AG339" i="3"/>
  <c r="AJ339" i="3" s="1"/>
  <c r="AW339" i="3"/>
  <c r="BM339" i="3"/>
  <c r="BO339" i="3" s="1"/>
  <c r="AG340" i="3"/>
  <c r="AW340" i="3"/>
  <c r="AZ340" i="3" s="1"/>
  <c r="BM340" i="3"/>
  <c r="AG341" i="3"/>
  <c r="AW341" i="3"/>
  <c r="AZ341" i="3" s="1"/>
  <c r="BM341" i="3"/>
  <c r="BO341" i="3" s="1"/>
  <c r="AG342" i="3"/>
  <c r="AW342" i="3"/>
  <c r="BM342" i="3"/>
  <c r="BO342" i="3" s="1"/>
  <c r="AG343" i="3"/>
  <c r="AJ343" i="3" s="1"/>
  <c r="AW343" i="3"/>
  <c r="BM343" i="3"/>
  <c r="BO343" i="3" s="1"/>
  <c r="W344" i="3"/>
  <c r="AG344" i="3" s="1"/>
  <c r="AW344" i="3"/>
  <c r="AZ344" i="3" s="1"/>
  <c r="BM344" i="3"/>
  <c r="AG345" i="3"/>
  <c r="AF345" i="3"/>
  <c r="AW345" i="3" s="1"/>
  <c r="AZ345" i="3" s="1"/>
  <c r="BM345" i="3"/>
  <c r="BO345" i="3" s="1"/>
  <c r="AG346" i="3"/>
  <c r="AW346" i="3"/>
  <c r="BM346" i="3"/>
  <c r="BO346" i="3" s="1"/>
  <c r="W347" i="3"/>
  <c r="AG347" i="3" s="1"/>
  <c r="AW347" i="3"/>
  <c r="BM347" i="3"/>
  <c r="BO347" i="3" s="1"/>
  <c r="AG348" i="3"/>
  <c r="AJ348" i="3" s="1"/>
  <c r="AW348" i="3"/>
  <c r="BM348" i="3"/>
  <c r="BO348" i="3" s="1"/>
  <c r="AG349" i="3"/>
  <c r="AW349" i="3"/>
  <c r="AZ349" i="3" s="1"/>
  <c r="BM349" i="3"/>
  <c r="AG350" i="3"/>
  <c r="AW350" i="3"/>
  <c r="BM350" i="3"/>
  <c r="BO350" i="3" s="1"/>
  <c r="AG351" i="3"/>
  <c r="AW351" i="3"/>
  <c r="BM351" i="3"/>
  <c r="AG352" i="3"/>
  <c r="AJ352" i="3" s="1"/>
  <c r="AW352" i="3"/>
  <c r="AZ352" i="3" s="1"/>
  <c r="BM352" i="3"/>
  <c r="AG353" i="3"/>
  <c r="AW353" i="3"/>
  <c r="AZ353" i="3" s="1"/>
  <c r="BM353" i="3"/>
  <c r="BO353" i="3" s="1"/>
  <c r="AG354" i="3"/>
  <c r="AW354" i="3"/>
  <c r="BM354" i="3"/>
  <c r="BO354" i="3" s="1"/>
  <c r="AG355" i="3"/>
  <c r="AJ355" i="3" s="1"/>
  <c r="AW355" i="3"/>
  <c r="AG356" i="3"/>
  <c r="AW356" i="3"/>
  <c r="BM356" i="3"/>
  <c r="BO356" i="3" s="1"/>
  <c r="AG357" i="3"/>
  <c r="AJ357" i="3" s="1"/>
  <c r="AW357" i="3"/>
  <c r="BM357" i="3"/>
  <c r="BO357" i="3" s="1"/>
  <c r="AG358" i="3"/>
  <c r="AJ358" i="3" s="1"/>
  <c r="AW358" i="3"/>
  <c r="BM358" i="3"/>
  <c r="AG359" i="3"/>
  <c r="AJ359" i="3" s="1"/>
  <c r="AW359" i="3"/>
  <c r="BM359" i="3"/>
  <c r="AG360" i="3"/>
  <c r="AF360" i="3"/>
  <c r="AW360" i="3" s="1"/>
  <c r="BM360" i="3"/>
  <c r="BO360" i="3" s="1"/>
  <c r="AG361" i="3"/>
  <c r="AW361" i="3"/>
  <c r="BM361" i="3"/>
  <c r="BO361" i="3" s="1"/>
  <c r="W362" i="3"/>
  <c r="AG362" i="3" s="1"/>
  <c r="AW362" i="3"/>
  <c r="BM362" i="3"/>
  <c r="BO362" i="3" s="1"/>
  <c r="AG363" i="3"/>
  <c r="AJ363" i="3" s="1"/>
  <c r="AW363" i="3"/>
  <c r="AZ363" i="3" s="1"/>
  <c r="BM363" i="3"/>
  <c r="AG366" i="3"/>
  <c r="AW366" i="3"/>
  <c r="BM366" i="3"/>
  <c r="BO366" i="3" s="1"/>
  <c r="AG367" i="3"/>
  <c r="AW367" i="3"/>
  <c r="BM367" i="3"/>
  <c r="BO367" i="3" s="1"/>
  <c r="AG368" i="3"/>
  <c r="AJ368" i="3" s="1"/>
  <c r="AW368" i="3"/>
  <c r="AZ368" i="3" s="1"/>
  <c r="BM368" i="3"/>
  <c r="BO368" i="3" s="1"/>
  <c r="AG369" i="3"/>
  <c r="AW369" i="3"/>
  <c r="AZ369" i="3" s="1"/>
  <c r="BM369" i="3"/>
  <c r="BO369" i="3" s="1"/>
  <c r="AG370" i="3"/>
  <c r="AJ370" i="3" s="1"/>
  <c r="AW370" i="3"/>
  <c r="BM370" i="3"/>
  <c r="BO370" i="3" s="1"/>
  <c r="AG371" i="3"/>
  <c r="AW371" i="3"/>
  <c r="BM371" i="3"/>
  <c r="BO371" i="3" s="1"/>
  <c r="AG372" i="3"/>
  <c r="AJ372" i="3" s="1"/>
  <c r="AW372" i="3"/>
  <c r="AZ372" i="3" s="1"/>
  <c r="BM372" i="3"/>
  <c r="AG373" i="3"/>
  <c r="AW373" i="3"/>
  <c r="BM373" i="3"/>
  <c r="BO373" i="3" s="1"/>
  <c r="AG374" i="3"/>
  <c r="AW374" i="3"/>
  <c r="BG374" i="3"/>
  <c r="BM374" i="3" s="1"/>
  <c r="BO374" i="3" s="1"/>
  <c r="AG375" i="3"/>
  <c r="AJ375" i="3" s="1"/>
  <c r="AW375" i="3"/>
  <c r="BM375" i="3"/>
  <c r="AG376" i="3"/>
  <c r="AJ376" i="3" s="1"/>
  <c r="AW376" i="3"/>
  <c r="AZ376" i="3" s="1"/>
  <c r="BM376" i="3"/>
  <c r="AG377" i="3"/>
  <c r="AL377" i="3"/>
  <c r="AN377" i="3"/>
  <c r="BM377" i="3"/>
  <c r="BO377" i="3" s="1"/>
  <c r="AG378" i="3"/>
  <c r="AW378" i="3"/>
  <c r="AZ378" i="3" s="1"/>
  <c r="BM378" i="3"/>
  <c r="BO378" i="3" s="1"/>
  <c r="AG379" i="3"/>
  <c r="AW379" i="3"/>
  <c r="BM379" i="3"/>
  <c r="BO379" i="3" s="1"/>
  <c r="AG380" i="3"/>
  <c r="AJ380" i="3" s="1"/>
  <c r="AL380" i="3"/>
  <c r="AW380" i="3" s="1"/>
  <c r="BM380" i="3"/>
  <c r="BO380" i="3" s="1"/>
  <c r="AG381" i="3"/>
  <c r="AW381" i="3"/>
  <c r="AZ381" i="3" s="1"/>
  <c r="BM381" i="3"/>
  <c r="AG382" i="3"/>
  <c r="AJ382" i="3" s="1"/>
  <c r="AW382" i="3"/>
  <c r="BG382" i="3"/>
  <c r="BM382" i="3" s="1"/>
  <c r="BO382" i="3" s="1"/>
  <c r="AG383" i="3"/>
  <c r="AJ383" i="3" s="1"/>
  <c r="AW383" i="3"/>
  <c r="AZ383" i="3" s="1"/>
  <c r="BG383" i="3"/>
  <c r="BM383" i="3" s="1"/>
  <c r="BO383" i="3" s="1"/>
  <c r="AG384" i="3"/>
  <c r="AN384" i="3"/>
  <c r="AW384" i="3" s="1"/>
  <c r="BM384" i="3"/>
  <c r="AG385" i="3"/>
  <c r="AW385" i="3"/>
  <c r="BM385" i="3"/>
  <c r="BO385" i="3" s="1"/>
  <c r="AG386" i="3"/>
  <c r="AN386" i="3"/>
  <c r="AW386" i="3" s="1"/>
  <c r="AZ386" i="3" s="1"/>
  <c r="BM386" i="3"/>
  <c r="AG387" i="3"/>
  <c r="AW387" i="3"/>
  <c r="BM387" i="3"/>
  <c r="BO387" i="3" s="1"/>
  <c r="AG388" i="3"/>
  <c r="AJ388" i="3" s="1"/>
  <c r="AN388" i="3"/>
  <c r="AW388" i="3" s="1"/>
  <c r="BM388" i="3"/>
  <c r="BO388" i="3" s="1"/>
  <c r="AG389" i="3"/>
  <c r="AJ389" i="3" s="1"/>
  <c r="AN389" i="3"/>
  <c r="AO389" i="3"/>
  <c r="BM389" i="3"/>
  <c r="BO389" i="3" s="1"/>
  <c r="AG390" i="3"/>
  <c r="AN390" i="3"/>
  <c r="AW390" i="3" s="1"/>
  <c r="BM390" i="3"/>
  <c r="BO390" i="3" s="1"/>
  <c r="AG391" i="3"/>
  <c r="AJ391" i="3" s="1"/>
  <c r="AN391" i="3"/>
  <c r="AO391" i="3"/>
  <c r="BM391" i="3"/>
  <c r="AG392" i="3"/>
  <c r="AJ392" i="3" s="1"/>
  <c r="AN392" i="3"/>
  <c r="AW392" i="3" s="1"/>
  <c r="BM392" i="3"/>
  <c r="BO392" i="3" s="1"/>
  <c r="AG394" i="3"/>
  <c r="AJ394" i="3" s="1"/>
  <c r="AW394" i="3"/>
  <c r="BM394" i="3"/>
  <c r="BO394" i="3" s="1"/>
  <c r="AG395" i="3"/>
  <c r="AW395" i="3"/>
  <c r="AZ395" i="3" s="1"/>
  <c r="BG395" i="3"/>
  <c r="BM395" i="3" s="1"/>
  <c r="AG396" i="3"/>
  <c r="AJ396" i="3" s="1"/>
  <c r="AW396" i="3"/>
  <c r="AZ396" i="3" s="1"/>
  <c r="BM396" i="3"/>
  <c r="BO396" i="3" s="1"/>
  <c r="AG397" i="3"/>
  <c r="AW397" i="3"/>
  <c r="AZ397" i="3" s="1"/>
  <c r="BM397" i="3"/>
  <c r="BO397" i="3" s="1"/>
  <c r="AG398" i="3"/>
  <c r="AJ398" i="3" s="1"/>
  <c r="AF398" i="3"/>
  <c r="AW398" i="3" s="1"/>
  <c r="BM398" i="3"/>
  <c r="BO398" i="3" s="1"/>
  <c r="AG399" i="3"/>
  <c r="AW399" i="3"/>
  <c r="BM399" i="3"/>
  <c r="AG400" i="3"/>
  <c r="AJ400" i="3" s="1"/>
  <c r="AW400" i="3"/>
  <c r="AZ400" i="3" s="1"/>
  <c r="BM400" i="3"/>
  <c r="BO400" i="3" s="1"/>
  <c r="AG401" i="3"/>
  <c r="AW401" i="3"/>
  <c r="AZ401" i="3" s="1"/>
  <c r="BM401" i="3"/>
  <c r="BO401" i="3" s="1"/>
  <c r="AG402" i="3"/>
  <c r="AJ402" i="3" s="1"/>
  <c r="AW402" i="3"/>
  <c r="BM402" i="3"/>
  <c r="BO402" i="3" s="1"/>
  <c r="AG403" i="3"/>
  <c r="AW403" i="3"/>
  <c r="BM403" i="3"/>
  <c r="BO403" i="3" s="1"/>
  <c r="AG404" i="3"/>
  <c r="AW404" i="3"/>
  <c r="AZ404" i="3" s="1"/>
  <c r="BM404" i="3"/>
  <c r="BO404" i="3" s="1"/>
  <c r="AG405" i="3"/>
  <c r="AJ405" i="3" s="1"/>
  <c r="AW405" i="3"/>
  <c r="BM405" i="3"/>
  <c r="BO405" i="3" s="1"/>
  <c r="AG406" i="3"/>
  <c r="AJ406" i="3" s="1"/>
  <c r="AW406" i="3"/>
  <c r="AZ406" i="3" s="1"/>
  <c r="BM406" i="3"/>
  <c r="AG407" i="3"/>
  <c r="AW407" i="3"/>
  <c r="BM407" i="3"/>
  <c r="BO407" i="3" s="1"/>
  <c r="AG408" i="3"/>
  <c r="AJ408" i="3" s="1"/>
  <c r="AW408" i="3"/>
  <c r="AZ408" i="3" s="1"/>
  <c r="BM408" i="3"/>
  <c r="BO408" i="3" s="1"/>
  <c r="AG409" i="3"/>
  <c r="AW409" i="3"/>
  <c r="BM409" i="3"/>
  <c r="BO409" i="3" s="1"/>
  <c r="AG410" i="3"/>
  <c r="AW410" i="3"/>
  <c r="BM410" i="3"/>
  <c r="BO410" i="3" s="1"/>
  <c r="AG411" i="3"/>
  <c r="AW411" i="3"/>
  <c r="BM411" i="3"/>
  <c r="BO411" i="3" s="1"/>
  <c r="AG412" i="3"/>
  <c r="AW412" i="3"/>
  <c r="AZ412" i="3" s="1"/>
  <c r="BM412" i="3"/>
  <c r="BO412" i="3" s="1"/>
  <c r="AG413" i="3"/>
  <c r="AJ413" i="3" s="1"/>
  <c r="AW413" i="3"/>
  <c r="AZ413" i="3" s="1"/>
  <c r="BM413" i="3"/>
  <c r="BO413" i="3" s="1"/>
  <c r="AG414" i="3"/>
  <c r="AJ414" i="3" s="1"/>
  <c r="AW414" i="3"/>
  <c r="BM414" i="3"/>
  <c r="BO414" i="3" s="1"/>
  <c r="AG415" i="3"/>
  <c r="AW415" i="3"/>
  <c r="AZ415" i="3" s="1"/>
  <c r="BM415" i="3"/>
  <c r="AG416" i="3"/>
  <c r="AW416" i="3"/>
  <c r="AZ416" i="3" s="1"/>
  <c r="BM416" i="3"/>
  <c r="BO416" i="3" s="1"/>
  <c r="AG417" i="3"/>
  <c r="AW417" i="3"/>
  <c r="BM417" i="3"/>
  <c r="AG418" i="3"/>
  <c r="AJ418" i="3" s="1"/>
  <c r="AW418" i="3"/>
  <c r="BM418" i="3"/>
  <c r="BO418" i="3" s="1"/>
  <c r="AG419" i="3"/>
  <c r="AW419" i="3"/>
  <c r="BM419" i="3"/>
  <c r="AG420" i="3"/>
  <c r="AW420" i="3"/>
  <c r="AZ420" i="3" s="1"/>
  <c r="BM420" i="3"/>
  <c r="BO420" i="3" s="1"/>
  <c r="AG421" i="3"/>
  <c r="AJ421" i="3" s="1"/>
  <c r="AW421" i="3"/>
  <c r="BM421" i="3"/>
  <c r="BO421" i="3" s="1"/>
  <c r="AG422" i="3"/>
  <c r="AN422" i="3"/>
  <c r="AW422" i="3" s="1"/>
  <c r="BM422" i="3"/>
  <c r="BO422" i="3" s="1"/>
  <c r="AG423" i="3"/>
  <c r="AW423" i="3"/>
  <c r="BM423" i="3"/>
  <c r="BO423" i="3" s="1"/>
  <c r="AG424" i="3"/>
  <c r="AW424" i="3"/>
  <c r="AZ424" i="3" s="1"/>
  <c r="BM424" i="3"/>
  <c r="AG425" i="3"/>
  <c r="AF425" i="3"/>
  <c r="AW425" i="3" s="1"/>
  <c r="BM425" i="3"/>
  <c r="BO425" i="3" s="1"/>
  <c r="AG426" i="3"/>
  <c r="AJ426" i="3" s="1"/>
  <c r="AF426" i="3"/>
  <c r="AW426" i="3" s="1"/>
  <c r="AZ426" i="3" s="1"/>
  <c r="BM426" i="3"/>
  <c r="AG427" i="3"/>
  <c r="AJ427" i="3" s="1"/>
  <c r="AW427" i="3"/>
  <c r="BM427" i="3"/>
  <c r="BO427" i="3" s="1"/>
  <c r="AG428" i="3"/>
  <c r="AF428" i="3"/>
  <c r="AW428" i="3" s="1"/>
  <c r="AZ428" i="3" s="1"/>
  <c r="BM428" i="3"/>
  <c r="BO428" i="3" s="1"/>
  <c r="AG429" i="3"/>
  <c r="AJ429" i="3" s="1"/>
  <c r="AW429" i="3"/>
  <c r="BM429" i="3"/>
  <c r="BO429" i="3" s="1"/>
  <c r="AG430" i="3"/>
  <c r="AJ430" i="3" s="1"/>
  <c r="AW430" i="3"/>
  <c r="AZ430" i="3" s="1"/>
  <c r="BM430" i="3"/>
  <c r="BO430" i="3" s="1"/>
  <c r="AG431" i="3"/>
  <c r="AW431" i="3"/>
  <c r="BM431" i="3"/>
  <c r="BO431" i="3" s="1"/>
  <c r="AG432" i="3"/>
  <c r="AW432" i="3"/>
  <c r="AZ432" i="3" s="1"/>
  <c r="BM432" i="3"/>
  <c r="BO432" i="3" s="1"/>
  <c r="AG433" i="3"/>
  <c r="AJ433" i="3" s="1"/>
  <c r="AW433" i="3"/>
  <c r="BM433" i="3"/>
  <c r="BO433" i="3" s="1"/>
  <c r="AG434" i="3"/>
  <c r="AJ434" i="3" s="1"/>
  <c r="AW434" i="3"/>
  <c r="AZ434" i="3" s="1"/>
  <c r="BM434" i="3"/>
  <c r="AG435" i="3"/>
  <c r="AW435" i="3"/>
  <c r="AZ435" i="3" s="1"/>
  <c r="AG436" i="3"/>
  <c r="AW436" i="3"/>
  <c r="AZ436" i="3" s="1"/>
  <c r="BM436" i="3"/>
  <c r="BO436" i="3" s="1"/>
  <c r="AG437" i="3"/>
  <c r="AJ437" i="3" s="1"/>
  <c r="AW437" i="3"/>
  <c r="AZ437" i="3" s="1"/>
  <c r="BM437" i="3"/>
  <c r="BO437" i="3" s="1"/>
  <c r="AG438" i="3"/>
  <c r="AJ438" i="3" s="1"/>
  <c r="AW438" i="3"/>
  <c r="BM438" i="3"/>
  <c r="AG439" i="3"/>
  <c r="AW439" i="3"/>
  <c r="AZ439" i="3" s="1"/>
  <c r="BM439" i="3"/>
  <c r="BO439" i="3" s="1"/>
  <c r="AG440" i="3"/>
  <c r="AW440" i="3"/>
  <c r="AZ440" i="3" s="1"/>
  <c r="BM440" i="3"/>
  <c r="BO440" i="3" s="1"/>
  <c r="AG441" i="3"/>
  <c r="AJ441" i="3" s="1"/>
  <c r="AW441" i="3"/>
  <c r="AZ441" i="3" s="1"/>
  <c r="BM441" i="3"/>
  <c r="BO441" i="3" s="1"/>
  <c r="AG442" i="3"/>
  <c r="AJ442" i="3" s="1"/>
  <c r="AW442" i="3"/>
  <c r="AZ442" i="3" s="1"/>
  <c r="BM442" i="3"/>
  <c r="W447" i="3"/>
  <c r="AG447" i="3" s="1"/>
  <c r="AW447" i="3"/>
  <c r="BG447" i="3"/>
  <c r="BM447" i="3" s="1"/>
  <c r="BO447" i="3" s="1"/>
  <c r="AG448" i="3"/>
  <c r="AW448" i="3"/>
  <c r="BM448" i="3"/>
  <c r="BO448" i="3" s="1"/>
  <c r="AG449" i="3"/>
  <c r="AF449" i="3"/>
  <c r="AW449" i="3" s="1"/>
  <c r="BM449" i="3"/>
  <c r="BO449" i="3" s="1"/>
  <c r="AG450" i="3"/>
  <c r="AJ450" i="3" s="1"/>
  <c r="AW450" i="3"/>
  <c r="AZ450" i="3" s="1"/>
  <c r="BM450" i="3"/>
  <c r="BO450" i="3" s="1"/>
  <c r="AG451" i="3"/>
  <c r="AJ451" i="3" s="1"/>
  <c r="AN451" i="3"/>
  <c r="AW451" i="3" s="1"/>
  <c r="BM451" i="3"/>
  <c r="BO451" i="3" s="1"/>
  <c r="AG452" i="3"/>
  <c r="AJ452" i="3" s="1"/>
  <c r="AW452" i="3"/>
  <c r="AZ452" i="3" s="1"/>
  <c r="BM452" i="3"/>
  <c r="AG453" i="3"/>
  <c r="AW453" i="3"/>
  <c r="BM453" i="3"/>
  <c r="BO453" i="3" s="1"/>
  <c r="AG454" i="3"/>
  <c r="AJ454" i="3" s="1"/>
  <c r="AW454" i="3"/>
  <c r="AZ454" i="3" s="1"/>
  <c r="BM454" i="3"/>
  <c r="BO454" i="3" s="1"/>
  <c r="AG455" i="3"/>
  <c r="AW455" i="3"/>
  <c r="BM455" i="3"/>
  <c r="AG457" i="3"/>
  <c r="AW457" i="3"/>
  <c r="AZ457" i="3" s="1"/>
  <c r="BM457" i="3"/>
  <c r="AG458" i="3"/>
  <c r="AJ458" i="3" s="1"/>
  <c r="AW458" i="3"/>
  <c r="BM458" i="3"/>
  <c r="BO458" i="3" s="1"/>
  <c r="AG459" i="3"/>
  <c r="AJ459" i="3" s="1"/>
  <c r="AW459" i="3"/>
  <c r="AZ459" i="3" s="1"/>
  <c r="BM459" i="3"/>
  <c r="BO459" i="3" s="1"/>
  <c r="AG456" i="3"/>
  <c r="AJ456" i="3" s="1"/>
  <c r="AW456" i="3"/>
  <c r="BM456" i="3"/>
  <c r="BO456" i="3" s="1"/>
  <c r="AG460" i="3"/>
  <c r="AJ460" i="3" s="1"/>
  <c r="AW460" i="3"/>
  <c r="BM460" i="3"/>
  <c r="AG461" i="3"/>
  <c r="AJ461" i="3" s="1"/>
  <c r="AW461" i="3"/>
  <c r="BM461" i="3"/>
  <c r="BO461" i="3" s="1"/>
  <c r="AG462" i="3"/>
  <c r="AJ462" i="3" s="1"/>
  <c r="AW462" i="3"/>
  <c r="AZ462" i="3" s="1"/>
  <c r="BM462" i="3"/>
  <c r="BO462" i="3" s="1"/>
  <c r="AG463" i="3"/>
  <c r="AW463" i="3"/>
  <c r="AZ463" i="3" s="1"/>
  <c r="BM463" i="3"/>
  <c r="AG464" i="3"/>
  <c r="AJ464" i="3" s="1"/>
  <c r="AW464" i="3"/>
  <c r="BM464" i="3"/>
  <c r="AG465" i="3"/>
  <c r="AW465" i="3"/>
  <c r="AZ465" i="3" s="1"/>
  <c r="BM465" i="3"/>
  <c r="BO465" i="3" s="1"/>
  <c r="AG466" i="3"/>
  <c r="AJ466" i="3" s="1"/>
  <c r="AW466" i="3"/>
  <c r="AZ466" i="3" s="1"/>
  <c r="BM466" i="3"/>
  <c r="BO466" i="3" s="1"/>
  <c r="AG467" i="3"/>
  <c r="AJ467" i="3" s="1"/>
  <c r="AW467" i="3"/>
  <c r="BM467" i="3"/>
  <c r="BO467" i="3" s="1"/>
  <c r="AG468" i="3"/>
  <c r="AJ468" i="3" s="1"/>
  <c r="AW468" i="3"/>
  <c r="AZ468" i="3" s="1"/>
  <c r="BM468" i="3"/>
  <c r="AG469" i="3"/>
  <c r="AW469" i="3"/>
  <c r="BM469" i="3"/>
  <c r="BO469" i="3" s="1"/>
  <c r="AG470" i="3"/>
  <c r="AJ470" i="3" s="1"/>
  <c r="AW470" i="3"/>
  <c r="AZ470" i="3" s="1"/>
  <c r="BM470" i="3"/>
  <c r="BO470" i="3" s="1"/>
  <c r="AG471" i="3"/>
  <c r="AW471" i="3"/>
  <c r="BM471" i="3"/>
  <c r="AG472" i="3"/>
  <c r="AJ472" i="3" s="1"/>
  <c r="AW472" i="3"/>
  <c r="AZ472" i="3" s="1"/>
  <c r="BM472" i="3"/>
  <c r="AG473" i="3"/>
  <c r="AJ473" i="3" s="1"/>
  <c r="AW473" i="3"/>
  <c r="BM473" i="3"/>
  <c r="BO473" i="3" s="1"/>
  <c r="AG474" i="3"/>
  <c r="AJ474" i="3" s="1"/>
  <c r="AW474" i="3"/>
  <c r="AZ474" i="3" s="1"/>
  <c r="BM474" i="3"/>
  <c r="BO474" i="3" s="1"/>
  <c r="AG475" i="3"/>
  <c r="AW475" i="3"/>
  <c r="AZ475" i="3" s="1"/>
  <c r="BG475" i="3"/>
  <c r="BM475" i="3" s="1"/>
  <c r="BO475" i="3" s="1"/>
  <c r="AG476" i="3"/>
  <c r="AW476" i="3"/>
  <c r="BM476" i="3"/>
  <c r="BO476" i="3" s="1"/>
  <c r="AG477" i="3"/>
  <c r="AJ477" i="3" s="1"/>
  <c r="AW477" i="3"/>
  <c r="BM477" i="3"/>
  <c r="BO477" i="3" s="1"/>
  <c r="AG478" i="3"/>
  <c r="AW478" i="3"/>
  <c r="AZ478" i="3" s="1"/>
  <c r="BM478" i="3"/>
  <c r="BO478" i="3" s="1"/>
  <c r="AG479" i="3"/>
  <c r="AJ479" i="3" s="1"/>
  <c r="AN479" i="3"/>
  <c r="AW479" i="3" s="1"/>
  <c r="BM479" i="3"/>
  <c r="BO479" i="3" s="1"/>
  <c r="W480" i="3"/>
  <c r="AG480" i="3" s="1"/>
  <c r="AN480" i="3"/>
  <c r="AO480" i="3"/>
  <c r="BM480" i="3"/>
  <c r="BO480" i="3" s="1"/>
  <c r="AG481" i="3"/>
  <c r="AW481" i="3"/>
  <c r="AZ481" i="3" s="1"/>
  <c r="BM481" i="3"/>
  <c r="BO481" i="3" s="1"/>
  <c r="AG482" i="3"/>
  <c r="AJ482" i="3" s="1"/>
  <c r="AW482" i="3"/>
  <c r="AZ482" i="3" s="1"/>
  <c r="BM482" i="3"/>
  <c r="BO482" i="3" s="1"/>
  <c r="AG483" i="3"/>
  <c r="AJ483" i="3" s="1"/>
  <c r="AW483" i="3"/>
  <c r="AZ483" i="3" s="1"/>
  <c r="BM483" i="3"/>
  <c r="BO483" i="3" s="1"/>
  <c r="AG484" i="3"/>
  <c r="AJ484" i="3" s="1"/>
  <c r="AW484" i="3"/>
  <c r="BM484" i="3"/>
  <c r="BO484" i="3" s="1"/>
  <c r="W485" i="3"/>
  <c r="AG485" i="3" s="1"/>
  <c r="AJ485" i="3" s="1"/>
  <c r="AN485" i="3"/>
  <c r="AF485" i="3"/>
  <c r="BM485" i="3"/>
  <c r="BO485" i="3" s="1"/>
  <c r="AG486" i="3"/>
  <c r="AJ486" i="3" s="1"/>
  <c r="AW486" i="3"/>
  <c r="BG486" i="3"/>
  <c r="BM486" i="3" s="1"/>
  <c r="BO486" i="3" s="1"/>
  <c r="AG487" i="3"/>
  <c r="AW487" i="3"/>
  <c r="AZ487" i="3" s="1"/>
  <c r="BM487" i="3"/>
  <c r="BO487" i="3" s="1"/>
  <c r="AW488" i="3"/>
  <c r="BM488" i="3"/>
  <c r="AG489" i="3"/>
  <c r="AW489" i="3"/>
  <c r="AZ489" i="3" s="1"/>
  <c r="BM489" i="3"/>
  <c r="BO489" i="3" s="1"/>
  <c r="AG490" i="3"/>
  <c r="AW490" i="3"/>
  <c r="BM490" i="3"/>
  <c r="BO490" i="3" s="1"/>
  <c r="W491" i="3"/>
  <c r="AG491" i="3" s="1"/>
  <c r="AW491" i="3"/>
  <c r="BM491" i="3"/>
  <c r="AG492" i="3"/>
  <c r="AJ492" i="3" s="1"/>
  <c r="AW492" i="3"/>
  <c r="AZ492" i="3" s="1"/>
  <c r="BM492" i="3"/>
  <c r="BO492" i="3" s="1"/>
  <c r="AG493" i="3"/>
  <c r="AJ493" i="3" s="1"/>
  <c r="AW493" i="3"/>
  <c r="BM493" i="3"/>
  <c r="BO493" i="3" s="1"/>
  <c r="W494" i="3"/>
  <c r="AG494" i="3" s="1"/>
  <c r="AJ494" i="3" s="1"/>
  <c r="AW494" i="3"/>
  <c r="AZ494" i="3" s="1"/>
  <c r="BM494" i="3"/>
  <c r="BO494" i="3" s="1"/>
  <c r="AG495" i="3"/>
  <c r="AN495" i="3"/>
  <c r="AW495" i="3" s="1"/>
  <c r="BM495" i="3"/>
  <c r="BO495" i="3" s="1"/>
  <c r="AG496" i="3"/>
  <c r="AJ496" i="3" s="1"/>
  <c r="AW496" i="3"/>
  <c r="BM496" i="3"/>
  <c r="BO496" i="3" s="1"/>
  <c r="AW497" i="3"/>
  <c r="BM497" i="3"/>
  <c r="BO497" i="3" s="1"/>
  <c r="AG498" i="3"/>
  <c r="AJ498" i="3" s="1"/>
  <c r="AW498" i="3"/>
  <c r="BM498" i="3"/>
  <c r="BO498" i="3" s="1"/>
  <c r="AG499" i="3"/>
  <c r="AJ499" i="3" s="1"/>
  <c r="AL499" i="3"/>
  <c r="AN499" i="3"/>
  <c r="BM499" i="3"/>
  <c r="BO499" i="3" s="1"/>
  <c r="AG500" i="3"/>
  <c r="AW500" i="3"/>
  <c r="AZ500" i="3" s="1"/>
  <c r="BM500" i="3"/>
  <c r="BO500" i="3" s="1"/>
  <c r="AG501" i="3"/>
  <c r="AJ501" i="3" s="1"/>
  <c r="AW501" i="3"/>
  <c r="BM501" i="3"/>
  <c r="BO501" i="3" s="1"/>
  <c r="AG502" i="3"/>
  <c r="AW502" i="3"/>
  <c r="AZ502" i="3" s="1"/>
  <c r="BM502" i="3"/>
  <c r="BO502" i="3" s="1"/>
  <c r="AG503" i="3"/>
  <c r="AJ503" i="3" s="1"/>
  <c r="AW503" i="3"/>
  <c r="BM503" i="3"/>
  <c r="BO503" i="3" s="1"/>
  <c r="AG504" i="3"/>
  <c r="AW504" i="3"/>
  <c r="AZ504" i="3" s="1"/>
  <c r="BM504" i="3"/>
  <c r="BO504" i="3" s="1"/>
  <c r="AG505" i="3"/>
  <c r="AW505" i="3"/>
  <c r="BM505" i="3"/>
  <c r="BO505" i="3" s="1"/>
  <c r="AG506" i="3"/>
  <c r="AW506" i="3"/>
  <c r="BM506" i="3"/>
  <c r="BO506" i="3" s="1"/>
  <c r="AG507" i="3"/>
  <c r="AJ507" i="3" s="1"/>
  <c r="AF507" i="3"/>
  <c r="AW507" i="3" s="1"/>
  <c r="BM507" i="3"/>
  <c r="BO507" i="3" s="1"/>
  <c r="AG508" i="3"/>
  <c r="AJ508" i="3" s="1"/>
  <c r="AW508" i="3"/>
  <c r="AZ508" i="3" s="1"/>
  <c r="BM508" i="3"/>
  <c r="AG509" i="3"/>
  <c r="AJ509" i="3" s="1"/>
  <c r="AN509" i="3"/>
  <c r="AW509" i="3" s="1"/>
  <c r="AZ509" i="3" s="1"/>
  <c r="BM509" i="3"/>
  <c r="BO509" i="3" s="1"/>
  <c r="AG510" i="3"/>
  <c r="AW510" i="3"/>
  <c r="AZ510" i="3" s="1"/>
  <c r="BM510" i="3"/>
  <c r="BO510" i="3" s="1"/>
  <c r="AG511" i="3"/>
  <c r="AJ511" i="3" s="1"/>
  <c r="AW511" i="3"/>
  <c r="AZ511" i="3" s="1"/>
  <c r="BM511" i="3"/>
  <c r="BO511" i="3" s="1"/>
  <c r="AG512" i="3"/>
  <c r="AJ512" i="3" s="1"/>
  <c r="AW512" i="3"/>
  <c r="BM512" i="3"/>
  <c r="BO512" i="3" s="1"/>
  <c r="AG513" i="3"/>
  <c r="AJ513" i="3" s="1"/>
  <c r="AW513" i="3"/>
  <c r="BM513" i="3"/>
  <c r="BO513" i="3" s="1"/>
  <c r="AG514" i="3"/>
  <c r="AW514" i="3"/>
  <c r="BM514" i="3"/>
  <c r="BO514" i="3" s="1"/>
  <c r="AG515" i="3"/>
  <c r="AJ515" i="3" s="1"/>
  <c r="AW515" i="3"/>
  <c r="AZ515" i="3" s="1"/>
  <c r="BM515" i="3"/>
  <c r="BO515" i="3" s="1"/>
  <c r="AG516" i="3"/>
  <c r="AJ516" i="3" s="1"/>
  <c r="AW516" i="3"/>
  <c r="AZ516" i="3" s="1"/>
  <c r="BM516" i="3"/>
  <c r="BO516" i="3" s="1"/>
  <c r="AG517" i="3"/>
  <c r="AW517" i="3"/>
  <c r="AZ517" i="3" s="1"/>
  <c r="BM517" i="3"/>
  <c r="BO517" i="3" s="1"/>
  <c r="AW518" i="3"/>
  <c r="BM518" i="3"/>
  <c r="BO518" i="3" s="1"/>
  <c r="AG519" i="3"/>
  <c r="AW519" i="3"/>
  <c r="AZ519" i="3" s="1"/>
  <c r="BM519" i="3"/>
  <c r="BO519" i="3" s="1"/>
  <c r="AG520" i="3"/>
  <c r="AJ520" i="3" s="1"/>
  <c r="AW520" i="3"/>
  <c r="AZ520" i="3" s="1"/>
  <c r="BM520" i="3"/>
  <c r="BO520" i="3" s="1"/>
  <c r="AG521" i="3"/>
  <c r="AJ521" i="3" s="1"/>
  <c r="AW521" i="3"/>
  <c r="AZ521" i="3" s="1"/>
  <c r="BM521" i="3"/>
  <c r="BO521" i="3" s="1"/>
  <c r="AG522" i="3"/>
  <c r="AJ522" i="3" s="1"/>
  <c r="AW522" i="3"/>
  <c r="AZ522" i="3" s="1"/>
  <c r="BM522" i="3"/>
  <c r="BO522" i="3" s="1"/>
  <c r="AG523" i="3"/>
  <c r="AJ523" i="3" s="1"/>
  <c r="AN523" i="3"/>
  <c r="AW523" i="3" s="1"/>
  <c r="BM523" i="3"/>
  <c r="BO523" i="3" s="1"/>
  <c r="AG524" i="3"/>
  <c r="AJ524" i="3" s="1"/>
  <c r="AW524" i="3"/>
  <c r="AZ524" i="3" s="1"/>
  <c r="BM524" i="3"/>
  <c r="BO524" i="3" s="1"/>
  <c r="AG525" i="3"/>
  <c r="AW525" i="3"/>
  <c r="BM525" i="3"/>
  <c r="BO525" i="3" s="1"/>
  <c r="AG526" i="3"/>
  <c r="AW526" i="3"/>
  <c r="BM526" i="3"/>
  <c r="BO526" i="3" s="1"/>
  <c r="AG527" i="3"/>
  <c r="AW527" i="3"/>
  <c r="BM527" i="3"/>
  <c r="BO527" i="3" s="1"/>
  <c r="AG528" i="3"/>
  <c r="AJ528" i="3" s="1"/>
  <c r="AW528" i="3"/>
  <c r="AZ528" i="3" s="1"/>
  <c r="BM528" i="3"/>
  <c r="BO528" i="3" s="1"/>
  <c r="AG529" i="3"/>
  <c r="AJ529" i="3" s="1"/>
  <c r="AW529" i="3"/>
  <c r="AZ529" i="3" s="1"/>
  <c r="BM529" i="3"/>
  <c r="BO529" i="3" s="1"/>
  <c r="AG530" i="3"/>
  <c r="AW530" i="3"/>
  <c r="BM530" i="3"/>
  <c r="BO530" i="3" s="1"/>
  <c r="AG531" i="3"/>
  <c r="AJ531" i="3" s="1"/>
  <c r="AW531" i="3"/>
  <c r="BM531" i="3"/>
  <c r="BO531" i="3" s="1"/>
  <c r="AG532" i="3"/>
  <c r="AJ532" i="3" s="1"/>
  <c r="AW532" i="3"/>
  <c r="AZ532" i="3" s="1"/>
  <c r="BM532" i="3"/>
  <c r="BO532" i="3" s="1"/>
  <c r="AG533" i="3"/>
  <c r="AJ533" i="3" s="1"/>
  <c r="AW533" i="3"/>
  <c r="AZ533" i="3" s="1"/>
  <c r="BM533" i="3"/>
  <c r="BO533" i="3" s="1"/>
  <c r="AG534" i="3"/>
  <c r="AW534" i="3"/>
  <c r="BM534" i="3"/>
  <c r="BO534" i="3" s="1"/>
  <c r="AG535" i="3"/>
  <c r="AJ535" i="3" s="1"/>
  <c r="AW535" i="3"/>
  <c r="BM535" i="3"/>
  <c r="BO535" i="3" s="1"/>
  <c r="W536" i="3"/>
  <c r="AG536" i="3" s="1"/>
  <c r="AJ536" i="3" s="1"/>
  <c r="AK536" i="3"/>
  <c r="AN536" i="3"/>
  <c r="BM536" i="3"/>
  <c r="BO536" i="3" s="1"/>
  <c r="AG537" i="3"/>
  <c r="AJ537" i="3" s="1"/>
  <c r="AW537" i="3"/>
  <c r="BM537" i="3"/>
  <c r="V538" i="3"/>
  <c r="AG538" i="3" s="1"/>
  <c r="AJ538" i="3" s="1"/>
  <c r="AN538" i="3"/>
  <c r="AW538" i="3" s="1"/>
  <c r="BM538" i="3"/>
  <c r="BO538" i="3" s="1"/>
  <c r="V539" i="3"/>
  <c r="AG539" i="3" s="1"/>
  <c r="AL539" i="3"/>
  <c r="AN539" i="3"/>
  <c r="BM539" i="3"/>
  <c r="BO539" i="3" s="1"/>
  <c r="AG540" i="3"/>
  <c r="AW540" i="3"/>
  <c r="AZ540" i="3" s="1"/>
  <c r="BM540" i="3"/>
  <c r="BO540" i="3" s="1"/>
  <c r="AG541" i="3"/>
  <c r="AJ541" i="3" s="1"/>
  <c r="AW541" i="3"/>
  <c r="BM541" i="3"/>
  <c r="BO541" i="3" s="1"/>
  <c r="AG542" i="3"/>
  <c r="AJ542" i="3" s="1"/>
  <c r="AW542" i="3"/>
  <c r="AZ542" i="3" s="1"/>
  <c r="BM542" i="3"/>
  <c r="BO542" i="3" s="1"/>
  <c r="AG543" i="3"/>
  <c r="AW543" i="3"/>
  <c r="AZ543" i="3" s="1"/>
  <c r="BM543" i="3"/>
  <c r="BO543" i="3" s="1"/>
  <c r="AG549" i="3"/>
  <c r="AJ549" i="3" s="1"/>
  <c r="AN549" i="3"/>
  <c r="AW549" i="3" s="1"/>
  <c r="BM549" i="3"/>
  <c r="AG550" i="3"/>
  <c r="AJ550" i="3" s="1"/>
  <c r="AW550" i="3"/>
  <c r="AZ550" i="3" s="1"/>
  <c r="BM550" i="3"/>
  <c r="BO550" i="3" s="1"/>
  <c r="AG551" i="3"/>
  <c r="AJ551" i="3" s="1"/>
  <c r="AW551" i="3"/>
  <c r="BM551" i="3"/>
  <c r="BO551" i="3" s="1"/>
  <c r="AG552" i="3"/>
  <c r="AK552" i="3"/>
  <c r="AW552" i="3" s="1"/>
  <c r="BM552" i="3"/>
  <c r="BO552" i="3" s="1"/>
  <c r="AG553" i="3"/>
  <c r="AJ553" i="3" s="1"/>
  <c r="AW553" i="3"/>
  <c r="BM553" i="3"/>
  <c r="BO553" i="3" s="1"/>
  <c r="AG554" i="3"/>
  <c r="AJ554" i="3" s="1"/>
  <c r="AW554" i="3"/>
  <c r="AZ554" i="3" s="1"/>
  <c r="BM554" i="3"/>
  <c r="BO554" i="3" s="1"/>
  <c r="AG555" i="3"/>
  <c r="AW555" i="3"/>
  <c r="AZ555" i="3" s="1"/>
  <c r="BM555" i="3"/>
  <c r="AG556" i="3"/>
  <c r="AJ556" i="3" s="1"/>
  <c r="AW556" i="3"/>
  <c r="BM556" i="3"/>
  <c r="BO556" i="3" s="1"/>
  <c r="AG557" i="3"/>
  <c r="AJ557" i="3" s="1"/>
  <c r="AW557" i="3"/>
  <c r="BM557" i="3"/>
  <c r="BO557" i="3" s="1"/>
  <c r="AG558" i="3"/>
  <c r="AJ558" i="3" s="1"/>
  <c r="AW558" i="3"/>
  <c r="AZ558" i="3" s="1"/>
  <c r="BM558" i="3"/>
  <c r="BO558" i="3" s="1"/>
  <c r="AG559" i="3"/>
  <c r="AJ559" i="3" s="1"/>
  <c r="AW559" i="3"/>
  <c r="AZ559" i="3" s="1"/>
  <c r="BM559" i="3"/>
  <c r="AG560" i="3"/>
  <c r="AJ560" i="3" s="1"/>
  <c r="AW560" i="3"/>
  <c r="AZ560" i="3" s="1"/>
  <c r="BM560" i="3"/>
  <c r="W561" i="3"/>
  <c r="AG561" i="3" s="1"/>
  <c r="AJ561" i="3" s="1"/>
  <c r="AN561" i="3"/>
  <c r="AF561" i="3"/>
  <c r="BM561" i="3"/>
  <c r="BO561" i="3" s="1"/>
  <c r="AG562" i="3"/>
  <c r="AJ562" i="3" s="1"/>
  <c r="AW562" i="3"/>
  <c r="AZ562" i="3" s="1"/>
  <c r="BM562" i="3"/>
  <c r="BO562" i="3" s="1"/>
  <c r="AG563" i="3"/>
  <c r="AJ563" i="3" s="1"/>
  <c r="AW563" i="3"/>
  <c r="AZ563" i="3" s="1"/>
  <c r="BM563" i="3"/>
  <c r="W564" i="3"/>
  <c r="AG564" i="3" s="1"/>
  <c r="AN564" i="3"/>
  <c r="AW564" i="3" s="1"/>
  <c r="AZ564" i="3" s="1"/>
  <c r="BM564" i="3"/>
  <c r="BO564" i="3" s="1"/>
  <c r="AG565" i="3"/>
  <c r="AW565" i="3"/>
  <c r="BM565" i="3"/>
  <c r="BO565" i="3" s="1"/>
  <c r="AG566" i="3"/>
  <c r="AW566" i="3"/>
  <c r="BM566" i="3"/>
  <c r="BO566" i="3" s="1"/>
  <c r="AG567" i="3"/>
  <c r="AJ567" i="3" s="1"/>
  <c r="AW567" i="3"/>
  <c r="AZ567" i="3" s="1"/>
  <c r="BM567" i="3"/>
  <c r="BO567" i="3" s="1"/>
  <c r="AG568" i="3"/>
  <c r="AJ568" i="3" s="1"/>
  <c r="AW568" i="3"/>
  <c r="AZ568" i="3" s="1"/>
  <c r="BM568" i="3"/>
  <c r="BO568" i="3" s="1"/>
  <c r="AG569" i="3"/>
  <c r="AJ569" i="3" s="1"/>
  <c r="AW569" i="3"/>
  <c r="AZ569" i="3" s="1"/>
  <c r="BM569" i="3"/>
  <c r="BO569" i="3" s="1"/>
  <c r="AG570" i="3"/>
  <c r="AW570" i="3"/>
  <c r="BM570" i="3"/>
  <c r="BO570" i="3" s="1"/>
  <c r="AG571" i="3"/>
  <c r="AJ571" i="3" s="1"/>
  <c r="AW571" i="3"/>
  <c r="AZ571" i="3" s="1"/>
  <c r="BM571" i="3"/>
  <c r="BO571" i="3" s="1"/>
  <c r="AG572" i="3"/>
  <c r="AJ572" i="3" s="1"/>
  <c r="AW572" i="3"/>
  <c r="AZ572" i="3" s="1"/>
  <c r="BM572" i="3"/>
  <c r="BO572" i="3" s="1"/>
  <c r="AG573" i="3"/>
  <c r="AW573" i="3"/>
  <c r="BM573" i="3"/>
  <c r="BO573" i="3" s="1"/>
  <c r="AG574" i="3"/>
  <c r="AW574" i="3"/>
  <c r="BM574" i="3"/>
  <c r="BO574" i="3" s="1"/>
  <c r="AG575" i="3"/>
  <c r="AJ575" i="3" s="1"/>
  <c r="AW575" i="3"/>
  <c r="AZ575" i="3" s="1"/>
  <c r="BM575" i="3"/>
  <c r="BO575" i="3" s="1"/>
  <c r="AG576" i="3"/>
  <c r="AJ576" i="3" s="1"/>
  <c r="AW576" i="3"/>
  <c r="AZ576" i="3" s="1"/>
  <c r="BM576" i="3"/>
  <c r="BO576" i="3" s="1"/>
  <c r="AG577" i="3"/>
  <c r="AJ577" i="3" s="1"/>
  <c r="AN577" i="3"/>
  <c r="AW577" i="3" s="1"/>
  <c r="BM577" i="3"/>
  <c r="BO577" i="3" s="1"/>
  <c r="AG578" i="3"/>
  <c r="AW578" i="3"/>
  <c r="BM578" i="3"/>
  <c r="BO578" i="3" s="1"/>
  <c r="AG579" i="3"/>
  <c r="AJ579" i="3" s="1"/>
  <c r="AW579" i="3"/>
  <c r="AZ579" i="3" s="1"/>
  <c r="BM579" i="3"/>
  <c r="BO579" i="3" s="1"/>
  <c r="AG580" i="3"/>
  <c r="AW580" i="3"/>
  <c r="BM580" i="3"/>
  <c r="BO580" i="3" s="1"/>
  <c r="AG581" i="3"/>
  <c r="AJ581" i="3" s="1"/>
  <c r="AW581" i="3"/>
  <c r="BM581" i="3"/>
  <c r="BO581" i="3" s="1"/>
  <c r="AG582" i="3"/>
  <c r="AW582" i="3"/>
  <c r="BM582" i="3"/>
  <c r="AG584" i="3"/>
  <c r="AJ584" i="3" s="1"/>
  <c r="AW584" i="3"/>
  <c r="AZ584" i="3" s="1"/>
  <c r="BM584" i="3"/>
  <c r="BO584" i="3" s="1"/>
  <c r="AG585" i="3"/>
  <c r="AW585" i="3"/>
  <c r="AZ585" i="3" s="1"/>
  <c r="BM585" i="3"/>
  <c r="BO585" i="3" s="1"/>
  <c r="AG586" i="3"/>
  <c r="AJ586" i="3" s="1"/>
  <c r="AW586" i="3"/>
  <c r="AZ586" i="3" s="1"/>
  <c r="BM586" i="3"/>
  <c r="BO586" i="3" s="1"/>
  <c r="AG587" i="3"/>
  <c r="AW587" i="3"/>
  <c r="BM587" i="3"/>
  <c r="BO587" i="3" s="1"/>
  <c r="AG588" i="3"/>
  <c r="AJ588" i="3" s="1"/>
  <c r="AW588" i="3"/>
  <c r="BM588" i="3"/>
  <c r="BO588" i="3" s="1"/>
  <c r="AG589" i="3"/>
  <c r="AJ589" i="3" s="1"/>
  <c r="AW589" i="3"/>
  <c r="AZ589" i="3" s="1"/>
  <c r="BM589" i="3"/>
  <c r="BO589" i="3" s="1"/>
  <c r="AG590" i="3"/>
  <c r="AW590" i="3"/>
  <c r="AZ590" i="3" s="1"/>
  <c r="BM590" i="3"/>
  <c r="BO590" i="3" s="1"/>
  <c r="AG591" i="3"/>
  <c r="AW591" i="3"/>
  <c r="BM591" i="3"/>
  <c r="AG593" i="3"/>
  <c r="AJ593" i="3" s="1"/>
  <c r="AW593" i="3"/>
  <c r="AZ593" i="3" s="1"/>
  <c r="BM593" i="3"/>
  <c r="BO593" i="3" s="1"/>
  <c r="AG594" i="3"/>
  <c r="AJ594" i="3" s="1"/>
  <c r="AW594" i="3"/>
  <c r="AZ594" i="3" s="1"/>
  <c r="BM594" i="3"/>
  <c r="BO594" i="3" s="1"/>
  <c r="AG595" i="3"/>
  <c r="AJ595" i="3" s="1"/>
  <c r="AW595" i="3"/>
  <c r="AZ595" i="3" s="1"/>
  <c r="BM595" i="3"/>
  <c r="BO595" i="3" s="1"/>
  <c r="AG596" i="3"/>
  <c r="AW596" i="3"/>
  <c r="BM596" i="3"/>
  <c r="BO596" i="3" s="1"/>
  <c r="AG597" i="3"/>
  <c r="AJ597" i="3" s="1"/>
  <c r="AW597" i="3"/>
  <c r="AZ597" i="3" s="1"/>
  <c r="BM597" i="3"/>
  <c r="AG598" i="3"/>
  <c r="AJ598" i="3" s="1"/>
  <c r="AW598" i="3"/>
  <c r="AZ598" i="3" s="1"/>
  <c r="BM598" i="3"/>
  <c r="BO598" i="3" s="1"/>
  <c r="AG599" i="3"/>
  <c r="AW599" i="3"/>
  <c r="AZ599" i="3" s="1"/>
  <c r="BI599" i="3"/>
  <c r="BM599" i="3" s="1"/>
  <c r="BO599" i="3" s="1"/>
  <c r="AG600" i="3"/>
  <c r="AJ600" i="3" s="1"/>
  <c r="AW600" i="3"/>
  <c r="BM600" i="3"/>
  <c r="BO600" i="3" s="1"/>
  <c r="AG601" i="3"/>
  <c r="AJ601" i="3" s="1"/>
  <c r="AW601" i="3"/>
  <c r="BM601" i="3"/>
  <c r="BO601" i="3" s="1"/>
  <c r="AG602" i="3"/>
  <c r="AW602" i="3"/>
  <c r="AZ602" i="3" s="1"/>
  <c r="BM602" i="3"/>
  <c r="BO602" i="3" s="1"/>
  <c r="AG603" i="3"/>
  <c r="AJ603" i="3" s="1"/>
  <c r="AW603" i="3"/>
  <c r="AZ603" i="3" s="1"/>
  <c r="BM603" i="3"/>
  <c r="BO603" i="3" s="1"/>
  <c r="AG604" i="3"/>
  <c r="AJ604" i="3" s="1"/>
  <c r="AW604" i="3"/>
  <c r="AZ604" i="3" s="1"/>
  <c r="BM604" i="3"/>
  <c r="BO604" i="3" s="1"/>
  <c r="AG605" i="3"/>
  <c r="AJ605" i="3" s="1"/>
  <c r="AW605" i="3"/>
  <c r="BM605" i="3"/>
  <c r="BO605" i="3" s="1"/>
  <c r="AG606" i="3"/>
  <c r="AW606" i="3"/>
  <c r="AZ606" i="3" s="1"/>
  <c r="BM606" i="3"/>
  <c r="BO606" i="3" s="1"/>
  <c r="M7" i="3"/>
  <c r="L7" i="3" s="1"/>
  <c r="M8" i="3"/>
  <c r="L8" i="3" s="1"/>
  <c r="M9" i="3"/>
  <c r="L9" i="3" s="1"/>
  <c r="M10" i="3"/>
  <c r="L10" i="3" s="1"/>
  <c r="M11" i="3"/>
  <c r="L11" i="3" s="1"/>
  <c r="M12" i="3"/>
  <c r="L12" i="3" s="1"/>
  <c r="M13" i="3"/>
  <c r="L13" i="3" s="1"/>
  <c r="M15" i="3"/>
  <c r="L15" i="3" s="1"/>
  <c r="M16" i="3"/>
  <c r="L16" i="3" s="1"/>
  <c r="M17" i="3"/>
  <c r="L17" i="3" s="1"/>
  <c r="M18" i="3"/>
  <c r="L18" i="3" s="1"/>
  <c r="M22" i="3"/>
  <c r="L22" i="3" s="1"/>
  <c r="M23" i="3"/>
  <c r="L23" i="3" s="1"/>
  <c r="M24" i="3"/>
  <c r="L24" i="3" s="1"/>
  <c r="M28" i="3"/>
  <c r="L28" i="3" s="1"/>
  <c r="M29" i="3"/>
  <c r="L29" i="3" s="1"/>
  <c r="M33" i="3"/>
  <c r="L33" i="3" s="1"/>
  <c r="M34" i="3"/>
  <c r="L34" i="3" s="1"/>
  <c r="M38" i="3"/>
  <c r="L38" i="3" s="1"/>
  <c r="M39" i="3"/>
  <c r="L39" i="3" s="1"/>
  <c r="M40" i="3"/>
  <c r="L40" i="3" s="1"/>
  <c r="M41" i="3"/>
  <c r="L41" i="3" s="1"/>
  <c r="M42" i="3"/>
  <c r="L42" i="3" s="1"/>
  <c r="M43" i="3"/>
  <c r="L43" i="3" s="1"/>
  <c r="M44" i="3"/>
  <c r="L44" i="3" s="1"/>
  <c r="M45" i="3"/>
  <c r="L45" i="3" s="1"/>
  <c r="M47" i="3"/>
  <c r="L47" i="3" s="1"/>
  <c r="M48" i="3"/>
  <c r="L48" i="3" s="1"/>
  <c r="M49" i="3"/>
  <c r="L49" i="3" s="1"/>
  <c r="M50" i="3"/>
  <c r="L50" i="3" s="1"/>
  <c r="M51" i="3"/>
  <c r="L51" i="3" s="1"/>
  <c r="M52" i="3"/>
  <c r="L52" i="3" s="1"/>
  <c r="M54" i="3"/>
  <c r="L54" i="3" s="1"/>
  <c r="M55" i="3"/>
  <c r="L55" i="3" s="1"/>
  <c r="M56" i="3"/>
  <c r="L56" i="3" s="1"/>
  <c r="M57" i="3"/>
  <c r="L57" i="3" s="1"/>
  <c r="M58" i="3"/>
  <c r="L58" i="3" s="1"/>
  <c r="M59" i="3"/>
  <c r="L59" i="3" s="1"/>
  <c r="M60" i="3"/>
  <c r="L60" i="3" s="1"/>
  <c r="M61" i="3"/>
  <c r="L61" i="3" s="1"/>
  <c r="M62" i="3"/>
  <c r="L62" i="3" s="1"/>
  <c r="M63" i="3"/>
  <c r="L63" i="3" s="1"/>
  <c r="M64" i="3"/>
  <c r="L64" i="3" s="1"/>
  <c r="M65" i="3"/>
  <c r="L65" i="3" s="1"/>
  <c r="M66" i="3"/>
  <c r="L66" i="3" s="1"/>
  <c r="M67" i="3"/>
  <c r="L67" i="3" s="1"/>
  <c r="M72" i="3"/>
  <c r="L72" i="3" s="1"/>
  <c r="M73" i="3"/>
  <c r="L73" i="3" s="1"/>
  <c r="M74" i="3"/>
  <c r="M75" i="3"/>
  <c r="L75" i="3" s="1"/>
  <c r="M77" i="3"/>
  <c r="L77" i="3" s="1"/>
  <c r="M78" i="3"/>
  <c r="L78" i="3" s="1"/>
  <c r="M79" i="3"/>
  <c r="L79" i="3" s="1"/>
  <c r="M81" i="3"/>
  <c r="L81" i="3" s="1"/>
  <c r="M82" i="3"/>
  <c r="L82" i="3" s="1"/>
  <c r="M86" i="3"/>
  <c r="L86" i="3" s="1"/>
  <c r="M90" i="3"/>
  <c r="L90" i="3" s="1"/>
  <c r="M94" i="3"/>
  <c r="M99" i="3"/>
  <c r="L99" i="3" s="1"/>
  <c r="M100" i="3"/>
  <c r="L100" i="3" s="1"/>
  <c r="M101" i="3"/>
  <c r="L101" i="3" s="1"/>
  <c r="M114" i="3"/>
  <c r="L114" i="3" s="1"/>
  <c r="M115" i="3"/>
  <c r="L115" i="3" s="1"/>
  <c r="M116" i="3"/>
  <c r="L116" i="3" s="1"/>
  <c r="M117" i="3"/>
  <c r="L117" i="3" s="1"/>
  <c r="M119" i="3"/>
  <c r="L119" i="3" s="1"/>
  <c r="M124" i="3"/>
  <c r="L124" i="3" s="1"/>
  <c r="M125" i="3"/>
  <c r="L125" i="3" s="1"/>
  <c r="M126" i="3"/>
  <c r="L126" i="3" s="1"/>
  <c r="M127" i="3"/>
  <c r="L127" i="3" s="1"/>
  <c r="M128" i="3"/>
  <c r="L128" i="3" s="1"/>
  <c r="M130" i="3"/>
  <c r="L130" i="3" s="1"/>
  <c r="M131" i="3"/>
  <c r="L131" i="3" s="1"/>
  <c r="M133" i="3"/>
  <c r="L133" i="3" s="1"/>
  <c r="M134" i="3"/>
  <c r="L134" i="3" s="1"/>
  <c r="M135" i="3"/>
  <c r="L135" i="3" s="1"/>
  <c r="M136" i="3"/>
  <c r="L136" i="3" s="1"/>
  <c r="M137" i="3"/>
  <c r="L137" i="3" s="1"/>
  <c r="M138" i="3"/>
  <c r="L138" i="3" s="1"/>
  <c r="M139" i="3"/>
  <c r="L139" i="3" s="1"/>
  <c r="M140" i="3"/>
  <c r="L140" i="3" s="1"/>
  <c r="M141" i="3"/>
  <c r="L141" i="3" s="1"/>
  <c r="M143" i="3"/>
  <c r="L143" i="3" s="1"/>
  <c r="M144" i="3"/>
  <c r="L144" i="3" s="1"/>
  <c r="M145" i="3"/>
  <c r="L145" i="3" s="1"/>
  <c r="M146" i="3"/>
  <c r="L146" i="3" s="1"/>
  <c r="M147" i="3"/>
  <c r="L147" i="3" s="1"/>
  <c r="M148" i="3"/>
  <c r="L148" i="3" s="1"/>
  <c r="M150" i="3"/>
  <c r="L150" i="3" s="1"/>
  <c r="M152" i="3"/>
  <c r="L152" i="3" s="1"/>
  <c r="M157" i="3"/>
  <c r="L157" i="3" s="1"/>
  <c r="M164" i="3"/>
  <c r="L164" i="3" s="1"/>
  <c r="M165" i="3"/>
  <c r="L165" i="3" s="1"/>
  <c r="M166" i="3"/>
  <c r="L166" i="3" s="1"/>
  <c r="M180" i="3"/>
  <c r="L180" i="3" s="1"/>
  <c r="M185" i="3"/>
  <c r="L185" i="3" s="1"/>
  <c r="M186" i="3"/>
  <c r="L186" i="3" s="1"/>
  <c r="M187" i="3"/>
  <c r="L187" i="3" s="1"/>
  <c r="M188" i="3"/>
  <c r="L188" i="3" s="1"/>
  <c r="M201" i="3"/>
  <c r="L201" i="3" s="1"/>
  <c r="M203" i="3"/>
  <c r="L203" i="3" s="1"/>
  <c r="M204" i="3"/>
  <c r="L204" i="3" s="1"/>
  <c r="M205" i="3"/>
  <c r="L205" i="3" s="1"/>
  <c r="M206" i="3"/>
  <c r="L206" i="3" s="1"/>
  <c r="M207" i="3"/>
  <c r="L207" i="3" s="1"/>
  <c r="M208" i="3"/>
  <c r="L208" i="3" s="1"/>
  <c r="M209" i="3"/>
  <c r="L209" i="3" s="1"/>
  <c r="M210" i="3"/>
  <c r="L210" i="3" s="1"/>
  <c r="M212" i="3"/>
  <c r="L212" i="3" s="1"/>
  <c r="M213" i="3"/>
  <c r="L213" i="3" s="1"/>
  <c r="M214" i="3"/>
  <c r="L214" i="3" s="1"/>
  <c r="M216" i="3"/>
  <c r="L216" i="3" s="1"/>
  <c r="M218" i="3"/>
  <c r="L218" i="3" s="1"/>
  <c r="M219" i="3"/>
  <c r="L219" i="3" s="1"/>
  <c r="M221" i="3"/>
  <c r="L221" i="3" s="1"/>
  <c r="M222" i="3"/>
  <c r="L222" i="3" s="1"/>
  <c r="M224" i="3"/>
  <c r="L224" i="3" s="1"/>
  <c r="M225" i="3"/>
  <c r="L225" i="3" s="1"/>
  <c r="M226" i="3"/>
  <c r="M227" i="3"/>
  <c r="L227" i="3" s="1"/>
  <c r="M228" i="3"/>
  <c r="L228" i="3" s="1"/>
  <c r="M229" i="3"/>
  <c r="L229" i="3" s="1"/>
  <c r="M230" i="3"/>
  <c r="L230" i="3" s="1"/>
  <c r="M231" i="3"/>
  <c r="L231" i="3" s="1"/>
  <c r="M232" i="3"/>
  <c r="L232" i="3" s="1"/>
  <c r="M234" i="3"/>
  <c r="L234" i="3" s="1"/>
  <c r="M235" i="3"/>
  <c r="L235" i="3" s="1"/>
  <c r="M236" i="3"/>
  <c r="L236" i="3" s="1"/>
  <c r="M237" i="3"/>
  <c r="L237" i="3" s="1"/>
  <c r="M239" i="3"/>
  <c r="L239" i="3" s="1"/>
  <c r="M240" i="3"/>
  <c r="L240" i="3" s="1"/>
  <c r="M241" i="3"/>
  <c r="L241" i="3" s="1"/>
  <c r="M242" i="3"/>
  <c r="L242" i="3" s="1"/>
  <c r="M243" i="3"/>
  <c r="L243" i="3" s="1"/>
  <c r="M244" i="3"/>
  <c r="L244" i="3" s="1"/>
  <c r="M245" i="3"/>
  <c r="L245" i="3" s="1"/>
  <c r="M246" i="3"/>
  <c r="L246" i="3" s="1"/>
  <c r="M247" i="3"/>
  <c r="L247" i="3" s="1"/>
  <c r="M248" i="3"/>
  <c r="L248" i="3" s="1"/>
  <c r="M249" i="3"/>
  <c r="L249" i="3" s="1"/>
  <c r="M250" i="3"/>
  <c r="L250" i="3" s="1"/>
  <c r="M251" i="3"/>
  <c r="L251" i="3" s="1"/>
  <c r="M252" i="3"/>
  <c r="L252" i="3" s="1"/>
  <c r="M254" i="3"/>
  <c r="L254" i="3" s="1"/>
  <c r="M257" i="3"/>
  <c r="L257" i="3" s="1"/>
  <c r="M261" i="3"/>
  <c r="L261" i="3" s="1"/>
  <c r="M262" i="3"/>
  <c r="L262" i="3" s="1"/>
  <c r="M263" i="3"/>
  <c r="L263" i="3" s="1"/>
  <c r="M265" i="3"/>
  <c r="L265" i="3" s="1"/>
  <c r="M268" i="3"/>
  <c r="L268" i="3" s="1"/>
  <c r="M269" i="3"/>
  <c r="L269" i="3" s="1"/>
  <c r="M278" i="3"/>
  <c r="L278" i="3" s="1"/>
  <c r="M279" i="3"/>
  <c r="L279" i="3" s="1"/>
  <c r="M280" i="3"/>
  <c r="L280" i="3" s="1"/>
  <c r="M281" i="3"/>
  <c r="L281" i="3" s="1"/>
  <c r="M282" i="3"/>
  <c r="L282" i="3" s="1"/>
  <c r="M283" i="3"/>
  <c r="L283" i="3" s="1"/>
  <c r="M284" i="3"/>
  <c r="L284" i="3" s="1"/>
  <c r="M291" i="3"/>
  <c r="L291" i="3" s="1"/>
  <c r="M293" i="3"/>
  <c r="L293" i="3" s="1"/>
  <c r="M295" i="3"/>
  <c r="L295" i="3" s="1"/>
  <c r="M296" i="3"/>
  <c r="L296" i="3" s="1"/>
  <c r="M299" i="3"/>
  <c r="L299" i="3" s="1"/>
  <c r="M300" i="3"/>
  <c r="L300" i="3" s="1"/>
  <c r="M303" i="3"/>
  <c r="L303" i="3" s="1"/>
  <c r="M304" i="3"/>
  <c r="L304" i="3" s="1"/>
  <c r="M307" i="3"/>
  <c r="L307" i="3" s="1"/>
  <c r="M308" i="3"/>
  <c r="L308" i="3" s="1"/>
  <c r="M309" i="3"/>
  <c r="L309" i="3" s="1"/>
  <c r="M310" i="3"/>
  <c r="L310" i="3" s="1"/>
  <c r="M313" i="3"/>
  <c r="L313" i="3" s="1"/>
  <c r="M314" i="3"/>
  <c r="L314" i="3" s="1"/>
  <c r="M315" i="3"/>
  <c r="L315" i="3" s="1"/>
  <c r="M319" i="3"/>
  <c r="L319" i="3" s="1"/>
  <c r="M320" i="3"/>
  <c r="L320" i="3" s="1"/>
  <c r="M322" i="3"/>
  <c r="L322" i="3" s="1"/>
  <c r="M323" i="3"/>
  <c r="L323" i="3" s="1"/>
  <c r="M324" i="3"/>
  <c r="L324" i="3" s="1"/>
  <c r="M325" i="3"/>
  <c r="L325" i="3" s="1"/>
  <c r="M327" i="3"/>
  <c r="L327" i="3" s="1"/>
  <c r="M328" i="3"/>
  <c r="L328" i="3" s="1"/>
  <c r="M330" i="3"/>
  <c r="L330" i="3" s="1"/>
  <c r="M332" i="3"/>
  <c r="L332" i="3" s="1"/>
  <c r="M333" i="3"/>
  <c r="L333" i="3" s="1"/>
  <c r="M334" i="3"/>
  <c r="L334" i="3" s="1"/>
  <c r="M336" i="3"/>
  <c r="L336" i="3" s="1"/>
  <c r="M338" i="3"/>
  <c r="L338" i="3" s="1"/>
  <c r="M339" i="3"/>
  <c r="L339" i="3" s="1"/>
  <c r="M340" i="3"/>
  <c r="L340" i="3" s="1"/>
  <c r="M341" i="3"/>
  <c r="L341" i="3" s="1"/>
  <c r="M345" i="3"/>
  <c r="L345" i="3" s="1"/>
  <c r="M348" i="3"/>
  <c r="L348" i="3" s="1"/>
  <c r="M350" i="3"/>
  <c r="L350" i="3" s="1"/>
  <c r="M351" i="3"/>
  <c r="L351" i="3" s="1"/>
  <c r="M352" i="3"/>
  <c r="L352" i="3" s="1"/>
  <c r="M354" i="3"/>
  <c r="L354" i="3" s="1"/>
  <c r="M356" i="3"/>
  <c r="L356" i="3" s="1"/>
  <c r="M358" i="3"/>
  <c r="L358" i="3" s="1"/>
  <c r="M359" i="3"/>
  <c r="L359" i="3" s="1"/>
  <c r="M360" i="3"/>
  <c r="L360" i="3" s="1"/>
  <c r="M361" i="3"/>
  <c r="L361" i="3" s="1"/>
  <c r="M362" i="3"/>
  <c r="L362" i="3" s="1"/>
  <c r="M363" i="3"/>
  <c r="L363" i="3" s="1"/>
  <c r="M367" i="3"/>
  <c r="L367" i="3" s="1"/>
  <c r="M368" i="3"/>
  <c r="L368" i="3" s="1"/>
  <c r="M369" i="3"/>
  <c r="L369" i="3" s="1"/>
  <c r="M370" i="3"/>
  <c r="L370" i="3" s="1"/>
  <c r="M371" i="3"/>
  <c r="L371" i="3" s="1"/>
  <c r="M372" i="3"/>
  <c r="L372" i="3" s="1"/>
  <c r="M373" i="3"/>
  <c r="L373" i="3" s="1"/>
  <c r="M377" i="3"/>
  <c r="L377" i="3" s="1"/>
  <c r="M378" i="3"/>
  <c r="L378" i="3" s="1"/>
  <c r="M379" i="3"/>
  <c r="L379" i="3" s="1"/>
  <c r="M380" i="3"/>
  <c r="L380" i="3" s="1"/>
  <c r="M381" i="3"/>
  <c r="L381" i="3" s="1"/>
  <c r="M384" i="3"/>
  <c r="L384" i="3" s="1"/>
  <c r="M386" i="3"/>
  <c r="L386" i="3" s="1"/>
  <c r="M387" i="3"/>
  <c r="L387" i="3" s="1"/>
  <c r="M388" i="3"/>
  <c r="L388" i="3" s="1"/>
  <c r="M389" i="3"/>
  <c r="L389" i="3" s="1"/>
  <c r="M390" i="3"/>
  <c r="L390" i="3" s="1"/>
  <c r="M391" i="3"/>
  <c r="L391" i="3" s="1"/>
  <c r="M392" i="3"/>
  <c r="L392" i="3" s="1"/>
  <c r="M396" i="3"/>
  <c r="L396" i="3" s="1"/>
  <c r="M397" i="3"/>
  <c r="L397" i="3" s="1"/>
  <c r="M398" i="3"/>
  <c r="L398" i="3" s="1"/>
  <c r="M399" i="3"/>
  <c r="L399" i="3" s="1"/>
  <c r="M401" i="3"/>
  <c r="L401" i="3" s="1"/>
  <c r="M403" i="3"/>
  <c r="L403" i="3" s="1"/>
  <c r="M404" i="3"/>
  <c r="L404" i="3" s="1"/>
  <c r="M405" i="3"/>
  <c r="L405" i="3" s="1"/>
  <c r="M406" i="3"/>
  <c r="L406" i="3" s="1"/>
  <c r="M407" i="3"/>
  <c r="L407" i="3" s="1"/>
  <c r="M408" i="3"/>
  <c r="L408" i="3" s="1"/>
  <c r="M409" i="3"/>
  <c r="L409" i="3" s="1"/>
  <c r="M410" i="3"/>
  <c r="L410" i="3" s="1"/>
  <c r="M411" i="3"/>
  <c r="L411" i="3" s="1"/>
  <c r="M412" i="3"/>
  <c r="L412" i="3" s="1"/>
  <c r="M414" i="3"/>
  <c r="L414" i="3" s="1"/>
  <c r="M415" i="3"/>
  <c r="L415" i="3" s="1"/>
  <c r="M416" i="3"/>
  <c r="L416" i="3" s="1"/>
  <c r="M417" i="3"/>
  <c r="L417" i="3" s="1"/>
  <c r="M418" i="3"/>
  <c r="L418" i="3" s="1"/>
  <c r="M421" i="3"/>
  <c r="L421" i="3" s="1"/>
  <c r="M422" i="3"/>
  <c r="L422" i="3" s="1"/>
  <c r="M424" i="3"/>
  <c r="L424" i="3" s="1"/>
  <c r="M425" i="3"/>
  <c r="L425" i="3" s="1"/>
  <c r="M426" i="3"/>
  <c r="L426" i="3" s="1"/>
  <c r="M427" i="3"/>
  <c r="L427" i="3" s="1"/>
  <c r="M428" i="3"/>
  <c r="L428" i="3" s="1"/>
  <c r="M429" i="3"/>
  <c r="L429" i="3" s="1"/>
  <c r="M430" i="3"/>
  <c r="L430" i="3" s="1"/>
  <c r="M431" i="3"/>
  <c r="L431" i="3" s="1"/>
  <c r="M432" i="3"/>
  <c r="L432" i="3" s="1"/>
  <c r="M433" i="3"/>
  <c r="L433" i="3" s="1"/>
  <c r="M434" i="3"/>
  <c r="L434" i="3" s="1"/>
  <c r="M440" i="3"/>
  <c r="L440" i="3" s="1"/>
  <c r="M449" i="3"/>
  <c r="L449" i="3" s="1"/>
  <c r="M450" i="3"/>
  <c r="L450" i="3" s="1"/>
  <c r="M451" i="3"/>
  <c r="L451" i="3" s="1"/>
  <c r="M452" i="3"/>
  <c r="L452" i="3" s="1"/>
  <c r="M453" i="3"/>
  <c r="L453" i="3" s="1"/>
  <c r="M455" i="3"/>
  <c r="L455" i="3" s="1"/>
  <c r="M458" i="3"/>
  <c r="L458" i="3" s="1"/>
  <c r="M456" i="3"/>
  <c r="L456" i="3" s="1"/>
  <c r="M460" i="3"/>
  <c r="L460" i="3" s="1"/>
  <c r="M462" i="3"/>
  <c r="L462" i="3" s="1"/>
  <c r="M463" i="3"/>
  <c r="L463" i="3" s="1"/>
  <c r="M464" i="3"/>
  <c r="L464" i="3" s="1"/>
  <c r="M465" i="3"/>
  <c r="L465" i="3" s="1"/>
  <c r="M467" i="3"/>
  <c r="L467" i="3" s="1"/>
  <c r="M468" i="3"/>
  <c r="L468" i="3" s="1"/>
  <c r="M469" i="3"/>
  <c r="L469" i="3" s="1"/>
  <c r="M470" i="3"/>
  <c r="L470" i="3" s="1"/>
  <c r="M473" i="3"/>
  <c r="L473" i="3" s="1"/>
  <c r="M474" i="3"/>
  <c r="L474" i="3" s="1"/>
  <c r="M476" i="3"/>
  <c r="L476" i="3" s="1"/>
  <c r="M477" i="3"/>
  <c r="L477" i="3" s="1"/>
  <c r="M479" i="3"/>
  <c r="L479" i="3" s="1"/>
  <c r="M480" i="3"/>
  <c r="L480" i="3" s="1"/>
  <c r="M484" i="3"/>
  <c r="L484" i="3" s="1"/>
  <c r="M485" i="3"/>
  <c r="L485" i="3" s="1"/>
  <c r="M487" i="3"/>
  <c r="L487" i="3" s="1"/>
  <c r="M489" i="3"/>
  <c r="L489" i="3" s="1"/>
  <c r="M490" i="3"/>
  <c r="L490" i="3" s="1"/>
  <c r="M493" i="3"/>
  <c r="L493" i="3" s="1"/>
  <c r="M494" i="3"/>
  <c r="L494" i="3" s="1"/>
  <c r="M495" i="3"/>
  <c r="L495" i="3" s="1"/>
  <c r="M498" i="3"/>
  <c r="L498" i="3" s="1"/>
  <c r="M499" i="3"/>
  <c r="L499" i="3" s="1"/>
  <c r="M507" i="3"/>
  <c r="L507" i="3" s="1"/>
  <c r="M509" i="3"/>
  <c r="L509" i="3" s="1"/>
  <c r="M510" i="3"/>
  <c r="L510" i="3" s="1"/>
  <c r="M511" i="3"/>
  <c r="L511" i="3" s="1"/>
  <c r="M523" i="3"/>
  <c r="L523" i="3" s="1"/>
  <c r="M524" i="3"/>
  <c r="L524" i="3" s="1"/>
  <c r="M525" i="3"/>
  <c r="L525" i="3" s="1"/>
  <c r="M526" i="3"/>
  <c r="L526" i="3" s="1"/>
  <c r="M528" i="3"/>
  <c r="L528" i="3" s="1"/>
  <c r="M529" i="3"/>
  <c r="L529" i="3" s="1"/>
  <c r="M530" i="3"/>
  <c r="L530" i="3" s="1"/>
  <c r="M531" i="3"/>
  <c r="L531" i="3" s="1"/>
  <c r="M532" i="3"/>
  <c r="L532" i="3" s="1"/>
  <c r="M533" i="3"/>
  <c r="L533" i="3" s="1"/>
  <c r="M535" i="3"/>
  <c r="L535" i="3" s="1"/>
  <c r="M536" i="3"/>
  <c r="L536" i="3" s="1"/>
  <c r="M537" i="3"/>
  <c r="L537" i="3" s="1"/>
  <c r="M538" i="3"/>
  <c r="L538" i="3" s="1"/>
  <c r="M539" i="3"/>
  <c r="L539" i="3" s="1"/>
  <c r="M540" i="3"/>
  <c r="L540" i="3" s="1"/>
  <c r="M541" i="3"/>
  <c r="L541" i="3" s="1"/>
  <c r="M542" i="3"/>
  <c r="L542" i="3" s="1"/>
  <c r="M543" i="3"/>
  <c r="L543" i="3" s="1"/>
  <c r="M549" i="3"/>
  <c r="L549" i="3" s="1"/>
  <c r="M550" i="3"/>
  <c r="L550" i="3" s="1"/>
  <c r="M551" i="3"/>
  <c r="L551" i="3" s="1"/>
  <c r="M552" i="3"/>
  <c r="L552" i="3" s="1"/>
  <c r="M553" i="3"/>
  <c r="L553" i="3" s="1"/>
  <c r="M554" i="3"/>
  <c r="L554" i="3" s="1"/>
  <c r="M555" i="3"/>
  <c r="L555" i="3" s="1"/>
  <c r="M556" i="3"/>
  <c r="L556" i="3" s="1"/>
  <c r="M557" i="3"/>
  <c r="L557" i="3" s="1"/>
  <c r="M558" i="3"/>
  <c r="L558" i="3" s="1"/>
  <c r="M559" i="3"/>
  <c r="L559" i="3" s="1"/>
  <c r="M561" i="3"/>
  <c r="L561" i="3" s="1"/>
  <c r="M562" i="3"/>
  <c r="L562" i="3" s="1"/>
  <c r="M563" i="3"/>
  <c r="L563" i="3" s="1"/>
  <c r="M564" i="3"/>
  <c r="L564" i="3" s="1"/>
  <c r="M565" i="3"/>
  <c r="L565" i="3" s="1"/>
  <c r="M566" i="3"/>
  <c r="L566" i="3" s="1"/>
  <c r="M567" i="3"/>
  <c r="L567" i="3" s="1"/>
  <c r="M570" i="3"/>
  <c r="L570" i="3" s="1"/>
  <c r="M572" i="3"/>
  <c r="L572" i="3" s="1"/>
  <c r="M573" i="3"/>
  <c r="L573" i="3" s="1"/>
  <c r="M576" i="3"/>
  <c r="L576" i="3" s="1"/>
  <c r="M577" i="3"/>
  <c r="L577" i="3" s="1"/>
  <c r="M578" i="3"/>
  <c r="L578" i="3" s="1"/>
  <c r="M579" i="3"/>
  <c r="L579" i="3" s="1"/>
  <c r="M581" i="3"/>
  <c r="L581" i="3" s="1"/>
  <c r="M582" i="3"/>
  <c r="L582" i="3" s="1"/>
  <c r="M585" i="3"/>
  <c r="L585" i="3" s="1"/>
  <c r="M588" i="3"/>
  <c r="L588" i="3" s="1"/>
  <c r="M589" i="3"/>
  <c r="L589" i="3" s="1"/>
  <c r="M593" i="3"/>
  <c r="L593" i="3" s="1"/>
  <c r="M595" i="3"/>
  <c r="L595" i="3" s="1"/>
  <c r="M596" i="3"/>
  <c r="L596" i="3" s="1"/>
  <c r="M597" i="3"/>
  <c r="L597" i="3" s="1"/>
  <c r="M598" i="3"/>
  <c r="L598" i="3" s="1"/>
  <c r="M603" i="3"/>
  <c r="L603" i="3" s="1"/>
  <c r="M604" i="3"/>
  <c r="L604" i="3" s="1"/>
  <c r="L36" i="3"/>
  <c r="L37" i="3"/>
  <c r="L46" i="3"/>
  <c r="L53" i="3"/>
  <c r="L68" i="3"/>
  <c r="L69" i="3"/>
  <c r="L70" i="3"/>
  <c r="L71" i="3"/>
  <c r="L74" i="3"/>
  <c r="L76" i="3"/>
  <c r="L80" i="3"/>
  <c r="L83" i="3"/>
  <c r="L84" i="3"/>
  <c r="L85" i="3"/>
  <c r="L87" i="3"/>
  <c r="L88" i="3"/>
  <c r="L89" i="3"/>
  <c r="L91" i="3"/>
  <c r="L92" i="3"/>
  <c r="L93" i="3"/>
  <c r="L94" i="3"/>
  <c r="L95" i="3"/>
  <c r="L364" i="3"/>
  <c r="L96" i="3"/>
  <c r="L97" i="3"/>
  <c r="L98" i="3"/>
  <c r="L103" i="3"/>
  <c r="L104" i="3"/>
  <c r="L105" i="3"/>
  <c r="L106" i="3"/>
  <c r="L107" i="3"/>
  <c r="L112" i="3"/>
  <c r="L113" i="3"/>
  <c r="L121" i="3"/>
  <c r="L122" i="3"/>
  <c r="L123" i="3"/>
  <c r="L129" i="3"/>
  <c r="L132" i="3"/>
  <c r="L142" i="3"/>
  <c r="L149" i="3"/>
  <c r="L151" i="3"/>
  <c r="L158" i="3"/>
  <c r="L159" i="3"/>
  <c r="L160" i="3"/>
  <c r="L161" i="3"/>
  <c r="L162" i="3"/>
  <c r="L163" i="3"/>
  <c r="L178" i="3"/>
  <c r="L179" i="3"/>
  <c r="L181" i="3"/>
  <c r="L182" i="3"/>
  <c r="L183" i="3"/>
  <c r="L184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2" i="3"/>
  <c r="L211" i="3"/>
  <c r="L217" i="3"/>
  <c r="L215" i="3"/>
  <c r="L220" i="3"/>
  <c r="L223" i="3"/>
  <c r="L226" i="3"/>
  <c r="L233" i="3"/>
  <c r="L238" i="3"/>
  <c r="L253" i="3"/>
  <c r="L255" i="3"/>
  <c r="L256" i="3"/>
  <c r="L258" i="3"/>
  <c r="L259" i="3"/>
  <c r="L260" i="3"/>
  <c r="L264" i="3"/>
  <c r="L266" i="3"/>
  <c r="L267" i="3"/>
  <c r="L270" i="3"/>
  <c r="L271" i="3"/>
  <c r="L272" i="3"/>
  <c r="L273" i="3"/>
  <c r="L274" i="3"/>
  <c r="L275" i="3"/>
  <c r="L276" i="3"/>
  <c r="L277" i="3"/>
  <c r="L301" i="3"/>
  <c r="L285" i="3"/>
  <c r="L286" i="3"/>
  <c r="L287" i="3"/>
  <c r="L288" i="3"/>
  <c r="L289" i="3"/>
  <c r="L290" i="3"/>
  <c r="L292" i="3"/>
  <c r="L294" i="3"/>
  <c r="L298" i="3"/>
  <c r="L302" i="3"/>
  <c r="L311" i="3"/>
  <c r="L312" i="3"/>
  <c r="L297" i="3"/>
  <c r="L316" i="3"/>
  <c r="L317" i="3"/>
  <c r="L318" i="3"/>
  <c r="L321" i="3"/>
  <c r="L326" i="3"/>
  <c r="L329" i="3"/>
  <c r="L331" i="3"/>
  <c r="L335" i="3"/>
  <c r="L337" i="3"/>
  <c r="L342" i="3"/>
  <c r="L343" i="3"/>
  <c r="L344" i="3"/>
  <c r="L346" i="3"/>
  <c r="L347" i="3"/>
  <c r="L349" i="3"/>
  <c r="L353" i="3"/>
  <c r="L355" i="3"/>
  <c r="L357" i="3"/>
  <c r="L366" i="3"/>
  <c r="L374" i="3"/>
  <c r="L375" i="3"/>
  <c r="L376" i="3"/>
  <c r="L382" i="3"/>
  <c r="L383" i="3"/>
  <c r="L385" i="3"/>
  <c r="L394" i="3"/>
  <c r="L395" i="3"/>
  <c r="L400" i="3"/>
  <c r="L402" i="3"/>
  <c r="L413" i="3"/>
  <c r="L419" i="3"/>
  <c r="L420" i="3"/>
  <c r="L423" i="3"/>
  <c r="L435" i="3"/>
  <c r="L436" i="3"/>
  <c r="L437" i="3"/>
  <c r="L438" i="3"/>
  <c r="L439" i="3"/>
  <c r="L441" i="3"/>
  <c r="L442" i="3"/>
  <c r="L447" i="3"/>
  <c r="L448" i="3"/>
  <c r="L454" i="3"/>
  <c r="L457" i="3"/>
  <c r="L459" i="3"/>
  <c r="L461" i="3"/>
  <c r="L466" i="3"/>
  <c r="L471" i="3"/>
  <c r="L472" i="3"/>
  <c r="L475" i="3"/>
  <c r="L478" i="3"/>
  <c r="L481" i="3"/>
  <c r="L482" i="3"/>
  <c r="L483" i="3"/>
  <c r="L486" i="3"/>
  <c r="L488" i="3"/>
  <c r="L491" i="3"/>
  <c r="L492" i="3"/>
  <c r="L496" i="3"/>
  <c r="L497" i="3"/>
  <c r="L500" i="3"/>
  <c r="L501" i="3"/>
  <c r="L502" i="3"/>
  <c r="L503" i="3"/>
  <c r="L504" i="3"/>
  <c r="L505" i="3"/>
  <c r="L506" i="3"/>
  <c r="L508" i="3"/>
  <c r="L512" i="3"/>
  <c r="L513" i="3"/>
  <c r="L514" i="3"/>
  <c r="L515" i="3"/>
  <c r="L516" i="3"/>
  <c r="L517" i="3"/>
  <c r="L518" i="3"/>
  <c r="L519" i="3"/>
  <c r="L520" i="3"/>
  <c r="L521" i="3"/>
  <c r="L522" i="3"/>
  <c r="L527" i="3"/>
  <c r="L534" i="3"/>
  <c r="L560" i="3"/>
  <c r="L568" i="3"/>
  <c r="L569" i="3"/>
  <c r="L571" i="3"/>
  <c r="L574" i="3"/>
  <c r="L575" i="3"/>
  <c r="L580" i="3"/>
  <c r="L584" i="3"/>
  <c r="L586" i="3"/>
  <c r="L587" i="3"/>
  <c r="L590" i="3"/>
  <c r="L591" i="3"/>
  <c r="L594" i="3"/>
  <c r="L599" i="3"/>
  <c r="L600" i="3"/>
  <c r="L601" i="3"/>
  <c r="L602" i="3"/>
  <c r="L605" i="3"/>
  <c r="L606" i="3"/>
  <c r="BO317" i="3"/>
  <c r="BO238" i="3"/>
  <c r="BO159" i="3"/>
  <c r="BO161" i="3"/>
  <c r="BO97" i="3"/>
  <c r="BO96" i="3"/>
  <c r="BO53" i="3"/>
  <c r="BO22" i="3"/>
  <c r="BO23" i="3"/>
  <c r="BO24" i="3"/>
  <c r="AZ22" i="3"/>
  <c r="AZ23" i="3"/>
  <c r="AZ24" i="3"/>
  <c r="AZ53" i="3"/>
  <c r="AZ80" i="3"/>
  <c r="AZ199" i="3"/>
  <c r="AZ318" i="3"/>
  <c r="AJ518" i="3"/>
  <c r="AJ497" i="3"/>
  <c r="AJ488" i="3"/>
  <c r="AJ326" i="3"/>
  <c r="AJ238" i="3"/>
  <c r="AJ217" i="3"/>
  <c r="AJ199" i="3"/>
  <c r="AJ190" i="3"/>
  <c r="AJ159" i="3"/>
  <c r="AJ97" i="3"/>
  <c r="AJ80" i="3"/>
  <c r="AJ53" i="3"/>
  <c r="AJ7" i="3"/>
  <c r="AJ22" i="3"/>
  <c r="AJ23" i="3"/>
  <c r="AJ24" i="3"/>
  <c r="AW141" i="3"/>
  <c r="AZ141" i="3" s="1"/>
  <c r="BO7" i="3"/>
  <c r="BO8" i="3"/>
  <c r="BO9" i="3"/>
  <c r="BO10" i="3"/>
  <c r="BO11" i="3"/>
  <c r="BO12" i="3"/>
  <c r="BO13" i="3"/>
  <c r="BO15" i="3"/>
  <c r="BO16" i="3"/>
  <c r="BO17" i="3"/>
  <c r="BO18" i="3"/>
  <c r="BO28" i="3"/>
  <c r="BO29" i="3"/>
  <c r="BO33" i="3"/>
  <c r="BO34" i="3"/>
  <c r="BO36" i="3"/>
  <c r="BO37" i="3"/>
  <c r="BO38" i="3"/>
  <c r="BO39" i="3"/>
  <c r="BO40" i="3"/>
  <c r="BO41" i="3"/>
  <c r="BO42" i="3"/>
  <c r="BO43" i="3"/>
  <c r="BO44" i="3"/>
  <c r="BO45" i="3"/>
  <c r="BO46" i="3"/>
  <c r="BO47" i="3"/>
  <c r="BO48" i="3"/>
  <c r="BO49" i="3"/>
  <c r="BO50" i="3"/>
  <c r="BO51" i="3"/>
  <c r="BO52" i="3"/>
  <c r="BO54" i="3"/>
  <c r="BO55" i="3"/>
  <c r="BO56" i="3"/>
  <c r="BO57" i="3"/>
  <c r="BO58" i="3"/>
  <c r="BO59" i="3"/>
  <c r="BO60" i="3"/>
  <c r="BO61" i="3"/>
  <c r="BO62" i="3"/>
  <c r="BO63" i="3"/>
  <c r="BO64" i="3"/>
  <c r="BO65" i="3"/>
  <c r="BO66" i="3"/>
  <c r="BO67" i="3"/>
  <c r="BO69" i="3"/>
  <c r="BO70" i="3"/>
  <c r="BO71" i="3"/>
  <c r="BO72" i="3"/>
  <c r="BO74" i="3"/>
  <c r="BO75" i="3"/>
  <c r="BO76" i="3"/>
  <c r="BO78" i="3"/>
  <c r="BO79" i="3"/>
  <c r="BO80" i="3"/>
  <c r="BO81" i="3"/>
  <c r="BO82" i="3"/>
  <c r="BO83" i="3"/>
  <c r="BO84" i="3"/>
  <c r="BO86" i="3"/>
  <c r="BO87" i="3"/>
  <c r="BO88" i="3"/>
  <c r="BO92" i="3"/>
  <c r="BO93" i="3"/>
  <c r="BO94" i="3"/>
  <c r="BO364" i="3"/>
  <c r="BO100" i="3"/>
  <c r="BO103" i="3"/>
  <c r="BO104" i="3"/>
  <c r="BO105" i="3"/>
  <c r="BO112" i="3"/>
  <c r="BO113" i="3"/>
  <c r="BO115" i="3"/>
  <c r="BO116" i="3"/>
  <c r="BO121" i="3"/>
  <c r="BO122" i="3"/>
  <c r="BO123" i="3"/>
  <c r="BO126" i="3"/>
  <c r="BO127" i="3"/>
  <c r="BO129" i="3"/>
  <c r="BO131" i="3"/>
  <c r="BO133" i="3"/>
  <c r="BO134" i="3"/>
  <c r="BO135" i="3"/>
  <c r="BO136" i="3"/>
  <c r="BO137" i="3"/>
  <c r="BO138" i="3"/>
  <c r="BO140" i="3"/>
  <c r="BM141" i="3"/>
  <c r="BO141" i="3" s="1"/>
  <c r="BO142" i="3"/>
  <c r="BO145" i="3"/>
  <c r="BO146" i="3"/>
  <c r="BO149" i="3"/>
  <c r="BO150" i="3"/>
  <c r="BO152" i="3"/>
  <c r="BO165" i="3"/>
  <c r="BO166" i="3"/>
  <c r="BO180" i="3"/>
  <c r="BO181" i="3"/>
  <c r="BO182" i="3"/>
  <c r="BO184" i="3"/>
  <c r="BO185" i="3"/>
  <c r="BO186" i="3"/>
  <c r="BO188" i="3"/>
  <c r="BO189" i="3"/>
  <c r="BO192" i="3"/>
  <c r="BO193" i="3"/>
  <c r="BO194" i="3"/>
  <c r="BO198" i="3"/>
  <c r="BO201" i="3"/>
  <c r="BO202" i="3"/>
  <c r="BO204" i="3"/>
  <c r="BO205" i="3"/>
  <c r="BO206" i="3"/>
  <c r="BO209" i="3"/>
  <c r="BO210" i="3"/>
  <c r="BO211" i="3"/>
  <c r="BO213" i="3"/>
  <c r="BO214" i="3"/>
  <c r="BO216" i="3"/>
  <c r="BO215" i="3"/>
  <c r="BO218" i="3"/>
  <c r="BO219" i="3"/>
  <c r="BO221" i="3"/>
  <c r="BO222" i="3"/>
  <c r="BO223" i="3"/>
  <c r="BO224" i="3"/>
  <c r="BO225" i="3"/>
  <c r="BO227" i="3"/>
  <c r="BO228" i="3"/>
  <c r="BO231" i="3"/>
  <c r="BO232" i="3"/>
  <c r="BO234" i="3"/>
  <c r="BO236" i="3"/>
  <c r="BO237" i="3"/>
  <c r="BO239" i="3"/>
  <c r="BO240" i="3"/>
  <c r="BO244" i="3"/>
  <c r="BO247" i="3"/>
  <c r="BO249" i="3"/>
  <c r="BO250" i="3"/>
  <c r="BO251" i="3"/>
  <c r="BO252" i="3"/>
  <c r="BO253" i="3"/>
  <c r="BO254" i="3"/>
  <c r="BO255" i="3"/>
  <c r="BO256" i="3"/>
  <c r="BO257" i="3"/>
  <c r="BO258" i="3"/>
  <c r="BO259" i="3"/>
  <c r="BO260" i="3"/>
  <c r="BO261" i="3"/>
  <c r="BO262" i="3"/>
  <c r="BO263" i="3"/>
  <c r="BO264" i="3"/>
  <c r="BO265" i="3"/>
  <c r="BO266" i="3"/>
  <c r="BO267" i="3"/>
  <c r="BO268" i="3"/>
  <c r="BO276" i="3"/>
  <c r="BO301" i="3"/>
  <c r="BO280" i="3"/>
  <c r="BO281" i="3"/>
  <c r="BO285" i="3"/>
  <c r="BO291" i="3"/>
  <c r="BO295" i="3"/>
  <c r="BO303" i="3"/>
  <c r="BO309" i="3"/>
  <c r="BO312" i="3"/>
  <c r="BO320" i="3"/>
  <c r="BO324" i="3"/>
  <c r="BO325" i="3"/>
  <c r="BO329" i="3"/>
  <c r="BO338" i="3"/>
  <c r="BO340" i="3"/>
  <c r="BO344" i="3"/>
  <c r="BO349" i="3"/>
  <c r="BO351" i="3"/>
  <c r="BO352" i="3"/>
  <c r="BO358" i="3"/>
  <c r="BO359" i="3"/>
  <c r="BO363" i="3"/>
  <c r="BO372" i="3"/>
  <c r="BO375" i="3"/>
  <c r="BO376" i="3"/>
  <c r="BO381" i="3"/>
  <c r="BO384" i="3"/>
  <c r="BO386" i="3"/>
  <c r="BO391" i="3"/>
  <c r="BO399" i="3"/>
  <c r="BO406" i="3"/>
  <c r="BO415" i="3"/>
  <c r="BO417" i="3"/>
  <c r="BO419" i="3"/>
  <c r="BO424" i="3"/>
  <c r="BO426" i="3"/>
  <c r="BO434" i="3"/>
  <c r="BO438" i="3"/>
  <c r="BO442" i="3"/>
  <c r="BO491" i="3"/>
  <c r="BO508" i="3"/>
  <c r="BO537" i="3"/>
  <c r="BO549" i="3"/>
  <c r="BO563" i="3"/>
  <c r="BO582" i="3"/>
  <c r="BO591" i="3"/>
  <c r="BO597" i="3"/>
  <c r="AJ8" i="3"/>
  <c r="AJ9" i="3"/>
  <c r="AJ10" i="3"/>
  <c r="AJ11" i="3"/>
  <c r="AJ12" i="3"/>
  <c r="AJ13" i="3"/>
  <c r="AJ15" i="3"/>
  <c r="AJ16" i="3"/>
  <c r="AJ17" i="3"/>
  <c r="AJ18" i="3"/>
  <c r="AJ28" i="3"/>
  <c r="AJ29" i="3"/>
  <c r="AJ33" i="3"/>
  <c r="AJ34" i="3"/>
  <c r="AJ36" i="3"/>
  <c r="AJ37" i="3"/>
  <c r="AJ38" i="3"/>
  <c r="AJ39" i="3"/>
  <c r="AJ40" i="3"/>
  <c r="AJ41" i="3"/>
  <c r="AJ42" i="3"/>
  <c r="AJ43" i="3"/>
  <c r="AJ45" i="3"/>
  <c r="AJ46" i="3"/>
  <c r="AJ47" i="3"/>
  <c r="AJ50" i="3"/>
  <c r="AJ52" i="3"/>
  <c r="AJ54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6" i="3"/>
  <c r="AJ77" i="3"/>
  <c r="AJ78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4" i="3"/>
  <c r="AJ95" i="3"/>
  <c r="AJ364" i="3"/>
  <c r="AJ98" i="3"/>
  <c r="AJ99" i="3"/>
  <c r="AJ100" i="3"/>
  <c r="AJ101" i="3"/>
  <c r="AJ103" i="3"/>
  <c r="AJ104" i="3"/>
  <c r="AJ105" i="3"/>
  <c r="AJ106" i="3"/>
  <c r="AJ107" i="3"/>
  <c r="AJ112" i="3"/>
  <c r="AJ113" i="3"/>
  <c r="AJ114" i="3"/>
  <c r="AJ115" i="3"/>
  <c r="AJ116" i="3"/>
  <c r="AJ117" i="3"/>
  <c r="AJ119" i="3"/>
  <c r="AJ121" i="3"/>
  <c r="AJ122" i="3"/>
  <c r="AJ123" i="3"/>
  <c r="AJ124" i="3"/>
  <c r="AJ125" i="3"/>
  <c r="AJ126" i="3"/>
  <c r="AJ127" i="3"/>
  <c r="AJ129" i="3"/>
  <c r="AJ130" i="3"/>
  <c r="AJ131" i="3"/>
  <c r="AJ133" i="3"/>
  <c r="AJ134" i="3"/>
  <c r="AJ135" i="3"/>
  <c r="AJ137" i="3"/>
  <c r="AJ138" i="3"/>
  <c r="AJ139" i="3"/>
  <c r="AJ140" i="3"/>
  <c r="AG141" i="3"/>
  <c r="AJ141" i="3" s="1"/>
  <c r="AJ142" i="3"/>
  <c r="AJ143" i="3"/>
  <c r="AJ144" i="3"/>
  <c r="AJ146" i="3"/>
  <c r="AJ147" i="3"/>
  <c r="AJ148" i="3"/>
  <c r="AJ151" i="3"/>
  <c r="AJ152" i="3"/>
  <c r="AJ162" i="3"/>
  <c r="AJ163" i="3"/>
  <c r="AJ164" i="3"/>
  <c r="AJ166" i="3"/>
  <c r="AJ178" i="3"/>
  <c r="AJ182" i="3"/>
  <c r="AJ185" i="3"/>
  <c r="AJ186" i="3"/>
  <c r="AJ191" i="3"/>
  <c r="AJ192" i="3"/>
  <c r="AJ194" i="3"/>
  <c r="AJ196" i="3"/>
  <c r="AJ198" i="3"/>
  <c r="AJ200" i="3"/>
  <c r="AJ202" i="3"/>
  <c r="AJ203" i="3"/>
  <c r="AJ205" i="3"/>
  <c r="AJ207" i="3"/>
  <c r="AJ209" i="3"/>
  <c r="AJ210" i="3"/>
  <c r="AJ211" i="3"/>
  <c r="AJ212" i="3"/>
  <c r="AJ213" i="3"/>
  <c r="AJ214" i="3"/>
  <c r="AJ216" i="3"/>
  <c r="AJ215" i="3"/>
  <c r="AJ219" i="3"/>
  <c r="AJ220" i="3"/>
  <c r="AJ221" i="3"/>
  <c r="AJ224" i="3"/>
  <c r="AJ225" i="3"/>
  <c r="AJ226" i="3"/>
  <c r="AJ229" i="3"/>
  <c r="AJ231" i="3"/>
  <c r="AJ232" i="3"/>
  <c r="AJ234" i="3"/>
  <c r="AJ235" i="3"/>
  <c r="AJ236" i="3"/>
  <c r="AJ239" i="3"/>
  <c r="AJ240" i="3"/>
  <c r="AJ241" i="3"/>
  <c r="AJ242" i="3"/>
  <c r="AJ243" i="3"/>
  <c r="AJ244" i="3"/>
  <c r="AJ245" i="3"/>
  <c r="AJ247" i="3"/>
  <c r="AJ251" i="3"/>
  <c r="AJ252" i="3"/>
  <c r="AJ254" i="3"/>
  <c r="AJ256" i="3"/>
  <c r="AJ259" i="3"/>
  <c r="AJ260" i="3"/>
  <c r="AJ263" i="3"/>
  <c r="AJ264" i="3"/>
  <c r="AJ266" i="3"/>
  <c r="AJ268" i="3"/>
  <c r="AJ270" i="3"/>
  <c r="AJ272" i="3"/>
  <c r="AJ273" i="3"/>
  <c r="AJ276" i="3"/>
  <c r="AJ301" i="3"/>
  <c r="AJ279" i="3"/>
  <c r="AJ282" i="3"/>
  <c r="AJ283" i="3"/>
  <c r="AJ285" i="3"/>
  <c r="AJ287" i="3"/>
  <c r="AJ288" i="3"/>
  <c r="AJ289" i="3"/>
  <c r="AJ291" i="3"/>
  <c r="AJ293" i="3"/>
  <c r="AJ295" i="3"/>
  <c r="AJ300" i="3"/>
  <c r="AJ303" i="3"/>
  <c r="AJ304" i="3"/>
  <c r="AJ310" i="3"/>
  <c r="AJ311" i="3"/>
  <c r="AJ313" i="3"/>
  <c r="AJ315" i="3"/>
  <c r="AJ316" i="3"/>
  <c r="AJ320" i="3"/>
  <c r="AJ323" i="3"/>
  <c r="AJ325" i="3"/>
  <c r="AJ327" i="3"/>
  <c r="AJ328" i="3"/>
  <c r="AJ329" i="3"/>
  <c r="AJ332" i="3"/>
  <c r="AJ333" i="3"/>
  <c r="AJ334" i="3"/>
  <c r="AJ337" i="3"/>
  <c r="AJ338" i="3"/>
  <c r="AJ340" i="3"/>
  <c r="AJ341" i="3"/>
  <c r="AJ342" i="3"/>
  <c r="AJ345" i="3"/>
  <c r="AJ346" i="3"/>
  <c r="AJ349" i="3"/>
  <c r="AJ350" i="3"/>
  <c r="AJ353" i="3"/>
  <c r="AJ354" i="3"/>
  <c r="AJ356" i="3"/>
  <c r="AJ360" i="3"/>
  <c r="AJ361" i="3"/>
  <c r="AJ366" i="3"/>
  <c r="AJ367" i="3"/>
  <c r="AJ369" i="3"/>
  <c r="AJ371" i="3"/>
  <c r="AJ373" i="3"/>
  <c r="AJ374" i="3"/>
  <c r="AJ377" i="3"/>
  <c r="AJ378" i="3"/>
  <c r="AJ379" i="3"/>
  <c r="AJ384" i="3"/>
  <c r="AJ385" i="3"/>
  <c r="AJ387" i="3"/>
  <c r="AJ390" i="3"/>
  <c r="AJ395" i="3"/>
  <c r="AJ397" i="3"/>
  <c r="AJ399" i="3"/>
  <c r="AJ401" i="3"/>
  <c r="AJ403" i="3"/>
  <c r="AJ404" i="3"/>
  <c r="AJ409" i="3"/>
  <c r="AJ410" i="3"/>
  <c r="AJ412" i="3"/>
  <c r="AJ416" i="3"/>
  <c r="AJ417" i="3"/>
  <c r="AJ420" i="3"/>
  <c r="AJ422" i="3"/>
  <c r="AJ424" i="3"/>
  <c r="AJ425" i="3"/>
  <c r="AJ428" i="3"/>
  <c r="AJ432" i="3"/>
  <c r="AJ439" i="3"/>
  <c r="AJ447" i="3"/>
  <c r="AJ449" i="3"/>
  <c r="AJ453" i="3"/>
  <c r="AJ455" i="3"/>
  <c r="AJ457" i="3"/>
  <c r="AJ463" i="3"/>
  <c r="AJ465" i="3"/>
  <c r="AJ469" i="3"/>
  <c r="AJ471" i="3"/>
  <c r="AJ475" i="3"/>
  <c r="AJ476" i="3"/>
  <c r="AJ481" i="3"/>
  <c r="AJ487" i="3"/>
  <c r="AJ495" i="3"/>
  <c r="AJ517" i="3"/>
  <c r="AJ519" i="3"/>
  <c r="AJ525" i="3"/>
  <c r="AJ527" i="3"/>
  <c r="AJ555" i="3"/>
  <c r="AJ565" i="3"/>
  <c r="AJ580" i="3"/>
  <c r="AJ585" i="3"/>
  <c r="AJ590" i="3"/>
  <c r="AJ599" i="3"/>
  <c r="AJ602" i="3"/>
  <c r="AZ7" i="3"/>
  <c r="AZ8" i="3"/>
  <c r="AZ9" i="3"/>
  <c r="AZ10" i="3"/>
  <c r="AZ11" i="3"/>
  <c r="AZ12" i="3"/>
  <c r="AZ13" i="3"/>
  <c r="AZ15" i="3"/>
  <c r="AZ16" i="3"/>
  <c r="AZ17" i="3"/>
  <c r="AZ18" i="3"/>
  <c r="AZ28" i="3"/>
  <c r="AZ29" i="3"/>
  <c r="AZ33" i="3"/>
  <c r="AZ34" i="3"/>
  <c r="AZ36" i="3"/>
  <c r="AZ37" i="3"/>
  <c r="AZ38" i="3"/>
  <c r="AZ39" i="3"/>
  <c r="AZ40" i="3"/>
  <c r="AZ41" i="3"/>
  <c r="AZ42" i="3"/>
  <c r="AZ44" i="3"/>
  <c r="AZ45" i="3"/>
  <c r="AZ46" i="3"/>
  <c r="AZ47" i="3"/>
  <c r="AZ50" i="3"/>
  <c r="AZ51" i="3"/>
  <c r="AZ52" i="3"/>
  <c r="AZ54" i="3"/>
  <c r="AZ55" i="3"/>
  <c r="AZ56" i="3"/>
  <c r="AZ57" i="3"/>
  <c r="AZ58" i="3"/>
  <c r="AZ59" i="3"/>
  <c r="AZ60" i="3"/>
  <c r="AZ61" i="3"/>
  <c r="AZ62" i="3"/>
  <c r="AZ63" i="3"/>
  <c r="AZ64" i="3"/>
  <c r="AZ65" i="3"/>
  <c r="AZ66" i="3"/>
  <c r="AZ67" i="3"/>
  <c r="AZ68" i="3"/>
  <c r="AZ69" i="3"/>
  <c r="AZ70" i="3"/>
  <c r="AZ71" i="3"/>
  <c r="AZ73" i="3"/>
  <c r="AZ74" i="3"/>
  <c r="AZ75" i="3"/>
  <c r="AZ77" i="3"/>
  <c r="AZ78" i="3"/>
  <c r="AZ79" i="3"/>
  <c r="AZ81" i="3"/>
  <c r="AZ82" i="3"/>
  <c r="AZ83" i="3"/>
  <c r="AZ84" i="3"/>
  <c r="AZ85" i="3"/>
  <c r="AZ86" i="3"/>
  <c r="AZ87" i="3"/>
  <c r="AZ88" i="3"/>
  <c r="AZ89" i="3"/>
  <c r="AZ90" i="3"/>
  <c r="AZ91" i="3"/>
  <c r="AZ92" i="3"/>
  <c r="AZ93" i="3"/>
  <c r="AZ95" i="3"/>
  <c r="AZ364" i="3"/>
  <c r="AZ98" i="3"/>
  <c r="AZ99" i="3"/>
  <c r="AZ101" i="3"/>
  <c r="AZ103" i="3"/>
  <c r="AZ104" i="3"/>
  <c r="AZ106" i="3"/>
  <c r="AZ107" i="3"/>
  <c r="AZ112" i="3"/>
  <c r="AZ114" i="3"/>
  <c r="AZ115" i="3"/>
  <c r="AZ116" i="3"/>
  <c r="AZ119" i="3"/>
  <c r="AZ121" i="3"/>
  <c r="AZ122" i="3"/>
  <c r="AZ125" i="3"/>
  <c r="AZ126" i="3"/>
  <c r="AZ127" i="3"/>
  <c r="AZ128" i="3"/>
  <c r="AZ129" i="3"/>
  <c r="AZ130" i="3"/>
  <c r="AZ131" i="3"/>
  <c r="AZ132" i="3"/>
  <c r="AZ134" i="3"/>
  <c r="AZ135" i="3"/>
  <c r="AZ137" i="3"/>
  <c r="AZ138" i="3"/>
  <c r="AZ139" i="3"/>
  <c r="AZ140" i="3"/>
  <c r="AZ142" i="3"/>
  <c r="AZ143" i="3"/>
  <c r="AZ145" i="3"/>
  <c r="AZ146" i="3"/>
  <c r="AZ147" i="3"/>
  <c r="AZ148" i="3"/>
  <c r="AZ149" i="3"/>
  <c r="AZ150" i="3"/>
  <c r="AZ151" i="3"/>
  <c r="AZ152" i="3"/>
  <c r="AZ157" i="3"/>
  <c r="AZ162" i="3"/>
  <c r="AZ163" i="3"/>
  <c r="AZ164" i="3"/>
  <c r="AZ165" i="3"/>
  <c r="AZ166" i="3"/>
  <c r="AZ178" i="3"/>
  <c r="AZ179" i="3"/>
  <c r="AZ180" i="3"/>
  <c r="AZ181" i="3"/>
  <c r="AZ182" i="3"/>
  <c r="AZ183" i="3"/>
  <c r="AZ184" i="3"/>
  <c r="AZ185" i="3"/>
  <c r="AZ186" i="3"/>
  <c r="AZ187" i="3"/>
  <c r="AZ188" i="3"/>
  <c r="AZ191" i="3"/>
  <c r="AZ192" i="3"/>
  <c r="AZ193" i="3"/>
  <c r="AZ194" i="3"/>
  <c r="AZ195" i="3"/>
  <c r="AZ196" i="3"/>
  <c r="AZ197" i="3"/>
  <c r="AZ198" i="3"/>
  <c r="AZ200" i="3"/>
  <c r="AZ202" i="3"/>
  <c r="AZ205" i="3"/>
  <c r="AZ207" i="3"/>
  <c r="AZ209" i="3"/>
  <c r="AZ210" i="3"/>
  <c r="AZ211" i="3"/>
  <c r="AZ212" i="3"/>
  <c r="AZ213" i="3"/>
  <c r="AZ214" i="3"/>
  <c r="AZ216" i="3"/>
  <c r="AZ215" i="3"/>
  <c r="AZ218" i="3"/>
  <c r="AZ219" i="3"/>
  <c r="AZ220" i="3"/>
  <c r="AZ221" i="3"/>
  <c r="AZ223" i="3"/>
  <c r="AZ224" i="3"/>
  <c r="AZ225" i="3"/>
  <c r="AZ226" i="3"/>
  <c r="AZ228" i="3"/>
  <c r="AZ230" i="3"/>
  <c r="AZ232" i="3"/>
  <c r="AZ233" i="3"/>
  <c r="AZ234" i="3"/>
  <c r="AZ236" i="3"/>
  <c r="AZ237" i="3"/>
  <c r="AZ239" i="3"/>
  <c r="AZ240" i="3"/>
  <c r="AZ241" i="3"/>
  <c r="AZ243" i="3"/>
  <c r="AZ245" i="3"/>
  <c r="AZ247" i="3"/>
  <c r="AZ250" i="3"/>
  <c r="AZ251" i="3"/>
  <c r="AZ252" i="3"/>
  <c r="AZ253" i="3"/>
  <c r="AZ254" i="3"/>
  <c r="AZ255" i="3"/>
  <c r="AZ256" i="3"/>
  <c r="AZ257" i="3"/>
  <c r="AZ258" i="3"/>
  <c r="AZ259" i="3"/>
  <c r="AZ260" i="3"/>
  <c r="AZ261" i="3"/>
  <c r="AZ262" i="3"/>
  <c r="AZ263" i="3"/>
  <c r="AZ264" i="3"/>
  <c r="AZ265" i="3"/>
  <c r="AZ266" i="3"/>
  <c r="AZ267" i="3"/>
  <c r="AZ268" i="3"/>
  <c r="AZ269" i="3"/>
  <c r="AZ270" i="3"/>
  <c r="AZ271" i="3"/>
  <c r="AZ272" i="3"/>
  <c r="AZ273" i="3"/>
  <c r="AZ276" i="3"/>
  <c r="AZ277" i="3"/>
  <c r="AZ278" i="3"/>
  <c r="AZ280" i="3"/>
  <c r="AZ282" i="3"/>
  <c r="AZ283" i="3"/>
  <c r="AZ284" i="3"/>
  <c r="AZ286" i="3"/>
  <c r="AZ287" i="3"/>
  <c r="AZ288" i="3"/>
  <c r="AZ289" i="3"/>
  <c r="AZ290" i="3"/>
  <c r="AZ292" i="3"/>
  <c r="AZ293" i="3"/>
  <c r="AZ296" i="3"/>
  <c r="AZ298" i="3"/>
  <c r="AZ299" i="3"/>
  <c r="AZ302" i="3"/>
  <c r="AZ303" i="3"/>
  <c r="AZ304" i="3"/>
  <c r="AZ308" i="3"/>
  <c r="AZ309" i="3"/>
  <c r="AZ310" i="3"/>
  <c r="AZ312" i="3"/>
  <c r="AZ297" i="3"/>
  <c r="AZ315" i="3"/>
  <c r="AZ316" i="3"/>
  <c r="AZ319" i="3"/>
  <c r="AZ320" i="3"/>
  <c r="AZ323" i="3"/>
  <c r="AZ324" i="3"/>
  <c r="AZ325" i="3"/>
  <c r="AZ327" i="3"/>
  <c r="AZ328" i="3"/>
  <c r="AZ329" i="3"/>
  <c r="AZ330" i="3"/>
  <c r="AZ333" i="3"/>
  <c r="AZ334" i="3"/>
  <c r="AZ335" i="3"/>
  <c r="AZ338" i="3"/>
  <c r="AZ339" i="3"/>
  <c r="AZ342" i="3"/>
  <c r="AZ343" i="3"/>
  <c r="AZ346" i="3"/>
  <c r="AZ347" i="3"/>
  <c r="AZ348" i="3"/>
  <c r="AZ350" i="3"/>
  <c r="AZ351" i="3"/>
  <c r="AZ354" i="3"/>
  <c r="AZ356" i="3"/>
  <c r="AZ357" i="3"/>
  <c r="AZ358" i="3"/>
  <c r="AZ359" i="3"/>
  <c r="AZ361" i="3"/>
  <c r="AZ362" i="3"/>
  <c r="AZ366" i="3"/>
  <c r="AZ367" i="3"/>
  <c r="AZ370" i="3"/>
  <c r="AZ371" i="3"/>
  <c r="AZ373" i="3"/>
  <c r="AZ374" i="3"/>
  <c r="AZ375" i="3"/>
  <c r="AZ379" i="3"/>
  <c r="AZ380" i="3"/>
  <c r="AZ382" i="3"/>
  <c r="AZ385" i="3"/>
  <c r="AZ387" i="3"/>
  <c r="AZ388" i="3"/>
  <c r="AZ390" i="3"/>
  <c r="AZ394" i="3"/>
  <c r="AZ398" i="3"/>
  <c r="AZ399" i="3"/>
  <c r="AZ402" i="3"/>
  <c r="AZ403" i="3"/>
  <c r="AZ405" i="3"/>
  <c r="AZ407" i="3"/>
  <c r="AZ409" i="3"/>
  <c r="AZ410" i="3"/>
  <c r="AZ411" i="3"/>
  <c r="AZ414" i="3"/>
  <c r="AZ417" i="3"/>
  <c r="AZ418" i="3"/>
  <c r="AZ419" i="3"/>
  <c r="AZ421" i="3"/>
  <c r="AZ422" i="3"/>
  <c r="AZ423" i="3"/>
  <c r="AZ427" i="3"/>
  <c r="AZ429" i="3"/>
  <c r="AZ431" i="3"/>
  <c r="AZ433" i="3"/>
  <c r="AZ438" i="3"/>
  <c r="AZ447" i="3"/>
  <c r="AZ448" i="3"/>
  <c r="AZ451" i="3"/>
  <c r="AZ453" i="3"/>
  <c r="AZ455" i="3"/>
  <c r="AZ458" i="3"/>
  <c r="AZ456" i="3"/>
  <c r="AZ460" i="3"/>
  <c r="AZ461" i="3"/>
  <c r="AZ464" i="3"/>
  <c r="AZ467" i="3"/>
  <c r="AZ469" i="3"/>
  <c r="AZ471" i="3"/>
  <c r="AZ473" i="3"/>
  <c r="AZ476" i="3"/>
  <c r="AZ477" i="3"/>
  <c r="AZ484" i="3"/>
  <c r="AZ486" i="3"/>
  <c r="AZ490" i="3"/>
  <c r="AZ491" i="3"/>
  <c r="AZ493" i="3"/>
  <c r="AZ496" i="3"/>
  <c r="AZ498" i="3"/>
  <c r="AZ501" i="3"/>
  <c r="AZ503" i="3"/>
  <c r="AZ505" i="3"/>
  <c r="AZ506" i="3"/>
  <c r="AZ512" i="3"/>
  <c r="AZ513" i="3"/>
  <c r="AZ514" i="3"/>
  <c r="AZ525" i="3"/>
  <c r="AZ526" i="3"/>
  <c r="AZ527" i="3"/>
  <c r="AZ530" i="3"/>
  <c r="AZ531" i="3"/>
  <c r="AZ534" i="3"/>
  <c r="AZ535" i="3"/>
  <c r="AZ537" i="3"/>
  <c r="AZ541" i="3"/>
  <c r="AZ551" i="3"/>
  <c r="AZ552" i="3"/>
  <c r="AZ553" i="3"/>
  <c r="AZ556" i="3"/>
  <c r="AZ557" i="3"/>
  <c r="AZ565" i="3"/>
  <c r="AZ566" i="3"/>
  <c r="AZ570" i="3"/>
  <c r="AZ573" i="3"/>
  <c r="AZ574" i="3"/>
  <c r="AZ578" i="3"/>
  <c r="AZ580" i="3"/>
  <c r="AZ581" i="3"/>
  <c r="AZ582" i="3"/>
  <c r="AZ587" i="3"/>
  <c r="AZ588" i="3"/>
  <c r="AZ591" i="3"/>
  <c r="AZ596" i="3"/>
  <c r="AZ600" i="3"/>
  <c r="AZ601" i="3"/>
  <c r="AZ605" i="3"/>
  <c r="CD199" i="3" l="1"/>
  <c r="CD312" i="3"/>
  <c r="CJ312" i="3" s="1"/>
  <c r="CD290" i="3"/>
  <c r="CD196" i="3"/>
  <c r="CD35" i="3"/>
  <c r="CD31" i="3"/>
  <c r="CJ31" i="3" s="1"/>
  <c r="CD9" i="3"/>
  <c r="CD302" i="3"/>
  <c r="CD346" i="3"/>
  <c r="CD343" i="3"/>
  <c r="CD336" i="3"/>
  <c r="CE336" i="3" s="1"/>
  <c r="CD306" i="3"/>
  <c r="CD296" i="3"/>
  <c r="CD265" i="3"/>
  <c r="CD427" i="3"/>
  <c r="CD383" i="3"/>
  <c r="CD150" i="3"/>
  <c r="CD572" i="3"/>
  <c r="CD515" i="3"/>
  <c r="CD589" i="3"/>
  <c r="CD530" i="3"/>
  <c r="CD525" i="3"/>
  <c r="CD505" i="3"/>
  <c r="CD499" i="3"/>
  <c r="CD381" i="3"/>
  <c r="CD374" i="3"/>
  <c r="CD366" i="3"/>
  <c r="CD360" i="3"/>
  <c r="CD355" i="3"/>
  <c r="CD345" i="3"/>
  <c r="CD563" i="3"/>
  <c r="CD97" i="3"/>
  <c r="CE97" i="3" s="1"/>
  <c r="AW377" i="3"/>
  <c r="CD514" i="3"/>
  <c r="CD506" i="3"/>
  <c r="CD410" i="3"/>
  <c r="CD391" i="3"/>
  <c r="CD387" i="3"/>
  <c r="CD384" i="3"/>
  <c r="CD317" i="3"/>
  <c r="CJ317" i="3" s="1"/>
  <c r="CD297" i="3"/>
  <c r="CD258" i="3"/>
  <c r="CD255" i="3"/>
  <c r="CD98" i="3"/>
  <c r="CJ98" i="3" s="1"/>
  <c r="CD45" i="3"/>
  <c r="CD42" i="3"/>
  <c r="CD40" i="3"/>
  <c r="CD579" i="3"/>
  <c r="CD567" i="3"/>
  <c r="CD537" i="3"/>
  <c r="CJ537" i="3" s="1"/>
  <c r="CD335" i="3"/>
  <c r="CD559" i="3"/>
  <c r="CE559" i="3" s="1"/>
  <c r="CD207" i="3"/>
  <c r="BS340" i="3"/>
  <c r="BS332" i="3"/>
  <c r="BS328" i="3"/>
  <c r="BS325" i="3"/>
  <c r="BS317" i="3"/>
  <c r="BS313" i="3"/>
  <c r="BS311" i="3"/>
  <c r="BS307" i="3"/>
  <c r="BS300" i="3"/>
  <c r="BS295" i="3"/>
  <c r="BS291" i="3"/>
  <c r="BS170" i="3"/>
  <c r="CD590" i="3"/>
  <c r="CJ590" i="3" s="1"/>
  <c r="CE98" i="3"/>
  <c r="BS537" i="3"/>
  <c r="BS321" i="3"/>
  <c r="AJ321" i="3"/>
  <c r="BS569" i="3"/>
  <c r="BS565" i="3"/>
  <c r="BS552" i="3"/>
  <c r="AW539" i="3"/>
  <c r="AZ539" i="3" s="1"/>
  <c r="AW244" i="3"/>
  <c r="AZ244" i="3" s="1"/>
  <c r="BS156" i="3"/>
  <c r="CD597" i="3"/>
  <c r="CD576" i="3"/>
  <c r="CD502" i="3"/>
  <c r="CD466" i="3"/>
  <c r="CD356" i="3"/>
  <c r="CD351" i="3"/>
  <c r="CD347" i="3"/>
  <c r="CD338" i="3"/>
  <c r="CD314" i="3"/>
  <c r="CE314" i="3" s="1"/>
  <c r="CD192" i="3"/>
  <c r="CD182" i="3"/>
  <c r="CD111" i="3"/>
  <c r="CD107" i="3"/>
  <c r="CD80" i="3"/>
  <c r="CD68" i="3"/>
  <c r="CD327" i="3"/>
  <c r="CJ327" i="3" s="1"/>
  <c r="CD324" i="3"/>
  <c r="CD280" i="3"/>
  <c r="CD270" i="3"/>
  <c r="CD224" i="3"/>
  <c r="CD190" i="3"/>
  <c r="CE190" i="3" s="1"/>
  <c r="CD188" i="3"/>
  <c r="CD129" i="3"/>
  <c r="CD91" i="3"/>
  <c r="CD28" i="3"/>
  <c r="CD15" i="3"/>
  <c r="CD423" i="3"/>
  <c r="BS240" i="3"/>
  <c r="BS236" i="3"/>
  <c r="AW227" i="3"/>
  <c r="AZ227" i="3" s="1"/>
  <c r="BS219" i="3"/>
  <c r="BS217" i="3"/>
  <c r="BS212" i="3"/>
  <c r="AJ170" i="3"/>
  <c r="AW547" i="3"/>
  <c r="CJ589" i="3"/>
  <c r="CD584" i="3"/>
  <c r="CD496" i="3"/>
  <c r="CD495" i="3"/>
  <c r="CD277" i="3"/>
  <c r="CD267" i="3"/>
  <c r="CD153" i="3"/>
  <c r="CD106" i="3"/>
  <c r="CD103" i="3"/>
  <c r="CD85" i="3"/>
  <c r="CD71" i="3"/>
  <c r="CD67" i="3"/>
  <c r="CD47" i="3"/>
  <c r="BS503" i="3"/>
  <c r="BS488" i="3"/>
  <c r="BS504" i="3"/>
  <c r="AJ504" i="3"/>
  <c r="AJ500" i="3"/>
  <c r="BS500" i="3"/>
  <c r="BS496" i="3"/>
  <c r="BS573" i="3"/>
  <c r="AJ573" i="3"/>
  <c r="BS543" i="3"/>
  <c r="AJ543" i="3"/>
  <c r="AJ505" i="3"/>
  <c r="BS505" i="3"/>
  <c r="BS501" i="3"/>
  <c r="AJ506" i="3"/>
  <c r="BS506" i="3"/>
  <c r="AJ502" i="3"/>
  <c r="BS502" i="3"/>
  <c r="BS477" i="3"/>
  <c r="AJ307" i="3"/>
  <c r="BS509" i="3"/>
  <c r="BS508" i="3"/>
  <c r="BS497" i="3"/>
  <c r="BS243" i="3"/>
  <c r="BS239" i="3"/>
  <c r="AW201" i="3"/>
  <c r="AZ201" i="3" s="1"/>
  <c r="BS196" i="3"/>
  <c r="BS132" i="3"/>
  <c r="BS128" i="3"/>
  <c r="BS364" i="3"/>
  <c r="CJ383" i="3"/>
  <c r="CE383" i="3"/>
  <c r="BS287" i="3"/>
  <c r="AW249" i="3"/>
  <c r="AZ249" i="3" s="1"/>
  <c r="BS245" i="3"/>
  <c r="AW48" i="3"/>
  <c r="BS47" i="3"/>
  <c r="AW480" i="3"/>
  <c r="AZ480" i="3" s="1"/>
  <c r="BS478" i="3"/>
  <c r="BS472" i="3"/>
  <c r="BS468" i="3"/>
  <c r="BS464" i="3"/>
  <c r="BS460" i="3"/>
  <c r="BS457" i="3"/>
  <c r="BS452" i="3"/>
  <c r="BS397" i="3"/>
  <c r="BS390" i="3"/>
  <c r="BS388" i="3"/>
  <c r="BS378" i="3"/>
  <c r="BS161" i="3"/>
  <c r="AW136" i="3"/>
  <c r="AZ136" i="3" s="1"/>
  <c r="BS66" i="3"/>
  <c r="CE537" i="3"/>
  <c r="CE317" i="3"/>
  <c r="CD599" i="3"/>
  <c r="CJ599" i="3" s="1"/>
  <c r="CD553" i="3"/>
  <c r="CD549" i="3"/>
  <c r="CD545" i="3"/>
  <c r="CD541" i="3"/>
  <c r="CD532" i="3"/>
  <c r="CD522" i="3"/>
  <c r="CD516" i="3"/>
  <c r="CD512" i="3"/>
  <c r="CD481" i="3"/>
  <c r="CD425" i="3"/>
  <c r="CD419" i="3"/>
  <c r="CD412" i="3"/>
  <c r="CD372" i="3"/>
  <c r="CD339" i="3"/>
  <c r="CD334" i="3"/>
  <c r="CD330" i="3"/>
  <c r="CD326" i="3"/>
  <c r="CD316" i="3"/>
  <c r="CD282" i="3"/>
  <c r="CD246" i="3"/>
  <c r="CD239" i="3"/>
  <c r="CD235" i="3"/>
  <c r="CD231" i="3"/>
  <c r="CD206" i="3"/>
  <c r="CD201" i="3"/>
  <c r="CD170" i="3"/>
  <c r="CD166" i="3"/>
  <c r="CD158" i="3"/>
  <c r="CD139" i="3"/>
  <c r="CD136" i="3"/>
  <c r="CD121" i="3"/>
  <c r="CD113" i="3"/>
  <c r="CD63" i="3"/>
  <c r="CJ63" i="3" s="1"/>
  <c r="CD59" i="3"/>
  <c r="CD52" i="3"/>
  <c r="CJ52" i="3" s="1"/>
  <c r="CD48" i="3"/>
  <c r="CD248" i="3"/>
  <c r="CD241" i="3"/>
  <c r="CD178" i="3"/>
  <c r="CD64" i="3"/>
  <c r="CD60" i="3"/>
  <c r="CD57" i="3"/>
  <c r="CD501" i="3"/>
  <c r="CD500" i="3"/>
  <c r="CD491" i="3"/>
  <c r="CD486" i="3"/>
  <c r="CD452" i="3"/>
  <c r="CD413" i="3"/>
  <c r="CD398" i="3"/>
  <c r="CD358" i="3"/>
  <c r="CD253" i="3"/>
  <c r="CD11" i="3"/>
  <c r="CJ11" i="3" s="1"/>
  <c r="CD580" i="3"/>
  <c r="CD551" i="3"/>
  <c r="CD223" i="3"/>
  <c r="CD161" i="3"/>
  <c r="CD159" i="3"/>
  <c r="CD149" i="3"/>
  <c r="CD108" i="3"/>
  <c r="BS491" i="3"/>
  <c r="AJ491" i="3"/>
  <c r="BS523" i="3"/>
  <c r="AZ523" i="3"/>
  <c r="BS43" i="3"/>
  <c r="AZ43" i="3"/>
  <c r="AJ552" i="3"/>
  <c r="BS560" i="3"/>
  <c r="BS556" i="3"/>
  <c r="BS534" i="3"/>
  <c r="BS530" i="3"/>
  <c r="BS526" i="3"/>
  <c r="BS521" i="3"/>
  <c r="BS518" i="3"/>
  <c r="BS507" i="3"/>
  <c r="AW499" i="3"/>
  <c r="BS490" i="3"/>
  <c r="BS418" i="3"/>
  <c r="BS414" i="3"/>
  <c r="BS410" i="3"/>
  <c r="BS406" i="3"/>
  <c r="BS402" i="3"/>
  <c r="BS372" i="3"/>
  <c r="BS368" i="3"/>
  <c r="BS363" i="3"/>
  <c r="BS358" i="3"/>
  <c r="BS355" i="3"/>
  <c r="BS346" i="3"/>
  <c r="BS283" i="3"/>
  <c r="BS279" i="3"/>
  <c r="BS276" i="3"/>
  <c r="BS274" i="3"/>
  <c r="BS270" i="3"/>
  <c r="BS266" i="3"/>
  <c r="BS262" i="3"/>
  <c r="BS258" i="3"/>
  <c r="BS254" i="3"/>
  <c r="BS250" i="3"/>
  <c r="AW248" i="3"/>
  <c r="AZ248" i="3" s="1"/>
  <c r="BS247" i="3"/>
  <c r="BS164" i="3"/>
  <c r="BS160" i="3"/>
  <c r="BS152" i="3"/>
  <c r="BS148" i="3"/>
  <c r="BS139" i="3"/>
  <c r="BS129" i="3"/>
  <c r="BS125" i="3"/>
  <c r="BM99" i="3"/>
  <c r="BO99" i="3" s="1"/>
  <c r="BS92" i="3"/>
  <c r="BS87" i="3"/>
  <c r="BS83" i="3"/>
  <c r="BS79" i="3"/>
  <c r="BS67" i="3"/>
  <c r="AG51" i="3"/>
  <c r="AJ51" i="3" s="1"/>
  <c r="BS305" i="3"/>
  <c r="BS577" i="3"/>
  <c r="AW561" i="3"/>
  <c r="BS471" i="3"/>
  <c r="BS467" i="3"/>
  <c r="BS463" i="3"/>
  <c r="BS456" i="3"/>
  <c r="BS455" i="3"/>
  <c r="BS403" i="3"/>
  <c r="BS387" i="3"/>
  <c r="BS382" i="3"/>
  <c r="BS381" i="3"/>
  <c r="BS373" i="3"/>
  <c r="BS369" i="3"/>
  <c r="BS140" i="3"/>
  <c r="BS121" i="3"/>
  <c r="BS115" i="3"/>
  <c r="BS107" i="3"/>
  <c r="BS103" i="3"/>
  <c r="BS80" i="3"/>
  <c r="BS63" i="3"/>
  <c r="BS59" i="3"/>
  <c r="AW222" i="3"/>
  <c r="AZ222" i="3" s="1"/>
  <c r="BS220" i="3"/>
  <c r="BS213" i="3"/>
  <c r="BS209" i="3"/>
  <c r="BS207" i="3"/>
  <c r="BS190" i="3"/>
  <c r="BS185" i="3"/>
  <c r="BS181" i="3"/>
  <c r="BS166" i="3"/>
  <c r="L618" i="3"/>
  <c r="BS605" i="3"/>
  <c r="BS601" i="3"/>
  <c r="BS559" i="3"/>
  <c r="BS555" i="3"/>
  <c r="BS533" i="3"/>
  <c r="BS529" i="3"/>
  <c r="BS525" i="3"/>
  <c r="BS520" i="3"/>
  <c r="BS517" i="3"/>
  <c r="BS513" i="3"/>
  <c r="BS481" i="3"/>
  <c r="BS451" i="3"/>
  <c r="BS442" i="3"/>
  <c r="BS438" i="3"/>
  <c r="BS428" i="3"/>
  <c r="BS427" i="3"/>
  <c r="BS422" i="3"/>
  <c r="BS401" i="3"/>
  <c r="BS398" i="3"/>
  <c r="AW391" i="3"/>
  <c r="BS380" i="3"/>
  <c r="BS379" i="3"/>
  <c r="BS371" i="3"/>
  <c r="BS367" i="3"/>
  <c r="BS361" i="3"/>
  <c r="BS357" i="3"/>
  <c r="BS354" i="3"/>
  <c r="BS350" i="3"/>
  <c r="BS341" i="3"/>
  <c r="BS337" i="3"/>
  <c r="BS333" i="3"/>
  <c r="BS329" i="3"/>
  <c r="BS326" i="3"/>
  <c r="BS318" i="3"/>
  <c r="BS265" i="3"/>
  <c r="BS261" i="3"/>
  <c r="BS257" i="3"/>
  <c r="BS253" i="3"/>
  <c r="BS225" i="3"/>
  <c r="BS223" i="3"/>
  <c r="BS205" i="3"/>
  <c r="BS186" i="3"/>
  <c r="BS182" i="3"/>
  <c r="BS178" i="3"/>
  <c r="AG55" i="3"/>
  <c r="BS75" i="3"/>
  <c r="BS70" i="3"/>
  <c r="BS14" i="3"/>
  <c r="BS111" i="3"/>
  <c r="BS175" i="3"/>
  <c r="BS173" i="3"/>
  <c r="CD601" i="3"/>
  <c r="CD586" i="3"/>
  <c r="CD585" i="3"/>
  <c r="CD598" i="3"/>
  <c r="CD604" i="3"/>
  <c r="CD603" i="3"/>
  <c r="CD582" i="3"/>
  <c r="CD577" i="3"/>
  <c r="CD369" i="3"/>
  <c r="CD210" i="3"/>
  <c r="CD595" i="3"/>
  <c r="CD587" i="3"/>
  <c r="CD569" i="3"/>
  <c r="CJ569" i="3" s="1"/>
  <c r="CD565" i="3"/>
  <c r="CD509" i="3"/>
  <c r="CD492" i="3"/>
  <c r="CD487" i="3"/>
  <c r="CD484" i="3"/>
  <c r="CD473" i="3"/>
  <c r="CD472" i="3"/>
  <c r="CD468" i="3"/>
  <c r="CD459" i="3"/>
  <c r="CD448" i="3"/>
  <c r="CD447" i="3"/>
  <c r="CD433" i="3"/>
  <c r="CD421" i="3"/>
  <c r="CD407" i="3"/>
  <c r="CD403" i="3"/>
  <c r="CD396" i="3"/>
  <c r="CD390" i="3"/>
  <c r="CD376" i="3"/>
  <c r="CD350" i="3"/>
  <c r="CD349" i="3"/>
  <c r="CD342" i="3"/>
  <c r="CD333" i="3"/>
  <c r="CD325" i="3"/>
  <c r="CD318" i="3"/>
  <c r="CD295" i="3"/>
  <c r="CD291" i="3"/>
  <c r="CD276" i="3"/>
  <c r="CD274" i="3"/>
  <c r="CD261" i="3"/>
  <c r="CD257" i="3"/>
  <c r="CD254" i="3"/>
  <c r="CD225" i="3"/>
  <c r="CD212" i="3"/>
  <c r="CD184" i="3"/>
  <c r="CD179" i="3"/>
  <c r="CD157" i="3"/>
  <c r="CD147" i="3"/>
  <c r="CD133" i="3"/>
  <c r="CD105" i="3"/>
  <c r="CD95" i="3"/>
  <c r="CD79" i="3"/>
  <c r="CD46" i="3"/>
  <c r="CD520" i="3"/>
  <c r="CD511" i="3"/>
  <c r="CD477" i="3"/>
  <c r="CD469" i="3"/>
  <c r="CD442" i="3"/>
  <c r="CD438" i="3"/>
  <c r="CD429" i="3"/>
  <c r="CD428" i="3"/>
  <c r="CD418" i="3"/>
  <c r="CD409" i="3"/>
  <c r="CD405" i="3"/>
  <c r="CD378" i="3"/>
  <c r="CD298" i="3"/>
  <c r="CD287" i="3"/>
  <c r="CD278" i="3"/>
  <c r="CD272" i="3"/>
  <c r="CD264" i="3"/>
  <c r="CD242" i="3"/>
  <c r="CD238" i="3"/>
  <c r="CD217" i="3"/>
  <c r="CD186" i="3"/>
  <c r="CD177" i="3"/>
  <c r="CD174" i="3"/>
  <c r="CD143" i="3"/>
  <c r="CD104" i="3"/>
  <c r="CD93" i="3"/>
  <c r="CD86" i="3"/>
  <c r="CD76" i="3"/>
  <c r="CD203" i="3"/>
  <c r="CD148" i="3"/>
  <c r="CD134" i="3"/>
  <c r="CD130" i="3"/>
  <c r="CD126" i="3"/>
  <c r="CD122" i="3"/>
  <c r="CD568" i="3"/>
  <c r="CD488" i="3"/>
  <c r="CD483" i="3"/>
  <c r="CD475" i="3"/>
  <c r="CD470" i="3"/>
  <c r="CD457" i="3"/>
  <c r="CD449" i="3"/>
  <c r="CD439" i="3"/>
  <c r="CD435" i="3"/>
  <c r="CD402" i="3"/>
  <c r="CD392" i="3"/>
  <c r="CD382" i="3"/>
  <c r="CD379" i="3"/>
  <c r="CD375" i="3"/>
  <c r="CD371" i="3"/>
  <c r="CD352" i="3"/>
  <c r="CD344" i="3"/>
  <c r="CD331" i="3"/>
  <c r="CD323" i="3"/>
  <c r="CD307" i="3"/>
  <c r="CD299" i="3"/>
  <c r="CD293" i="3"/>
  <c r="CD288" i="3"/>
  <c r="CD285" i="3"/>
  <c r="CD273" i="3"/>
  <c r="CD260" i="3"/>
  <c r="CD220" i="3"/>
  <c r="CD219" i="3"/>
  <c r="CD218" i="3"/>
  <c r="CD208" i="3"/>
  <c r="CD198" i="3"/>
  <c r="CD183" i="3"/>
  <c r="CD144" i="3"/>
  <c r="CD114" i="3"/>
  <c r="CD94" i="3"/>
  <c r="CD87" i="3"/>
  <c r="CD56" i="3"/>
  <c r="CD55" i="3"/>
  <c r="CD36" i="3"/>
  <c r="CD22" i="3"/>
  <c r="CJ40" i="3"/>
  <c r="CE40" i="3"/>
  <c r="CE11" i="3"/>
  <c r="BS46" i="3"/>
  <c r="CD51" i="3"/>
  <c r="CD18" i="3"/>
  <c r="CD54" i="3"/>
  <c r="CE52" i="3"/>
  <c r="CD38" i="3"/>
  <c r="BS41" i="3"/>
  <c r="BS37" i="3"/>
  <c r="BS28" i="3"/>
  <c r="BS18" i="3"/>
  <c r="BS13" i="3"/>
  <c r="BS9" i="3"/>
  <c r="CD39" i="3"/>
  <c r="BS53" i="3"/>
  <c r="BS45" i="3"/>
  <c r="CD50" i="3"/>
  <c r="CD16" i="3"/>
  <c r="CD14" i="3"/>
  <c r="CD12" i="3"/>
  <c r="CJ8" i="3"/>
  <c r="CD7" i="3"/>
  <c r="BS479" i="3"/>
  <c r="AZ479" i="3"/>
  <c r="BS514" i="3"/>
  <c r="AJ514" i="3"/>
  <c r="AJ440" i="3"/>
  <c r="BS440" i="3"/>
  <c r="BS423" i="3"/>
  <c r="AJ423" i="3"/>
  <c r="BS419" i="3"/>
  <c r="AJ419" i="3"/>
  <c r="BS415" i="3"/>
  <c r="AJ415" i="3"/>
  <c r="BS411" i="3"/>
  <c r="AJ411" i="3"/>
  <c r="BS284" i="3"/>
  <c r="AJ284" i="3"/>
  <c r="BS277" i="3"/>
  <c r="AJ277" i="3"/>
  <c r="BS96" i="3"/>
  <c r="AJ96" i="3"/>
  <c r="BS93" i="3"/>
  <c r="AJ93" i="3"/>
  <c r="BS153" i="3"/>
  <c r="AZ153" i="3"/>
  <c r="AJ365" i="3"/>
  <c r="BS365" i="3"/>
  <c r="AJ490" i="3"/>
  <c r="BO555" i="3"/>
  <c r="BO472" i="3"/>
  <c r="BO464" i="3"/>
  <c r="BO457" i="3"/>
  <c r="AW536" i="3"/>
  <c r="AZ536" i="3" s="1"/>
  <c r="BS492" i="3"/>
  <c r="BS482" i="3"/>
  <c r="BS441" i="3"/>
  <c r="BS437" i="3"/>
  <c r="BS426" i="3"/>
  <c r="BS424" i="3"/>
  <c r="AJ386" i="3"/>
  <c r="BS386" i="3"/>
  <c r="BS344" i="3"/>
  <c r="AJ344" i="3"/>
  <c r="BS201" i="3"/>
  <c r="AJ201" i="3"/>
  <c r="BS193" i="3"/>
  <c r="AJ193" i="3"/>
  <c r="BS157" i="3"/>
  <c r="AJ157" i="3"/>
  <c r="BS149" i="3"/>
  <c r="AJ149" i="3"/>
  <c r="BS145" i="3"/>
  <c r="AJ145" i="3"/>
  <c r="BS90" i="3"/>
  <c r="BS88" i="3"/>
  <c r="BS84" i="3"/>
  <c r="BS547" i="3"/>
  <c r="AZ547" i="3"/>
  <c r="BS480" i="3"/>
  <c r="AJ480" i="3"/>
  <c r="BS275" i="3"/>
  <c r="AJ275" i="3"/>
  <c r="AZ577" i="3"/>
  <c r="AJ478" i="3"/>
  <c r="AJ381" i="3"/>
  <c r="BO560" i="3"/>
  <c r="BO471" i="3"/>
  <c r="BO463" i="3"/>
  <c r="BO455" i="3"/>
  <c r="BS596" i="3"/>
  <c r="AJ596" i="3"/>
  <c r="BS591" i="3"/>
  <c r="AJ591" i="3"/>
  <c r="BS587" i="3"/>
  <c r="AJ587" i="3"/>
  <c r="BS582" i="3"/>
  <c r="AJ582" i="3"/>
  <c r="BS578" i="3"/>
  <c r="AJ578" i="3"/>
  <c r="BS574" i="3"/>
  <c r="AJ574" i="3"/>
  <c r="BS570" i="3"/>
  <c r="AJ570" i="3"/>
  <c r="BS566" i="3"/>
  <c r="AJ566" i="3"/>
  <c r="BS435" i="3"/>
  <c r="AJ435" i="3"/>
  <c r="BS431" i="3"/>
  <c r="AJ431" i="3"/>
  <c r="BS395" i="3"/>
  <c r="BO395" i="3"/>
  <c r="BS322" i="3"/>
  <c r="AJ322" i="3"/>
  <c r="BS314" i="3"/>
  <c r="AJ314" i="3"/>
  <c r="BS312" i="3"/>
  <c r="AJ312" i="3"/>
  <c r="BS308" i="3"/>
  <c r="AJ308" i="3"/>
  <c r="BS302" i="3"/>
  <c r="AJ302" i="3"/>
  <c r="BS296" i="3"/>
  <c r="AJ296" i="3"/>
  <c r="BS292" i="3"/>
  <c r="AJ292" i="3"/>
  <c r="BS198" i="3"/>
  <c r="BS188" i="3"/>
  <c r="BS187" i="3"/>
  <c r="BS184" i="3"/>
  <c r="BS183" i="3"/>
  <c r="BS180" i="3"/>
  <c r="BS179" i="3"/>
  <c r="BS165" i="3"/>
  <c r="BS122" i="3"/>
  <c r="BS116" i="3"/>
  <c r="BS112" i="3"/>
  <c r="BS104" i="3"/>
  <c r="BS510" i="3"/>
  <c r="AJ510" i="3"/>
  <c r="AJ436" i="3"/>
  <c r="BS436" i="3"/>
  <c r="BS407" i="3"/>
  <c r="AJ407" i="3"/>
  <c r="BS280" i="3"/>
  <c r="AJ280" i="3"/>
  <c r="BS271" i="3"/>
  <c r="AJ271" i="3"/>
  <c r="AZ507" i="3"/>
  <c r="AJ534" i="3"/>
  <c r="AJ530" i="3"/>
  <c r="AJ526" i="3"/>
  <c r="AJ249" i="3"/>
  <c r="AJ79" i="3"/>
  <c r="AJ75" i="3"/>
  <c r="BO559" i="3"/>
  <c r="BO468" i="3"/>
  <c r="BO460" i="3"/>
  <c r="BO452" i="3"/>
  <c r="BO287" i="3"/>
  <c r="BS606" i="3"/>
  <c r="AJ606" i="3"/>
  <c r="BS602" i="3"/>
  <c r="BS597" i="3"/>
  <c r="BS593" i="3"/>
  <c r="BS588" i="3"/>
  <c r="BS584" i="3"/>
  <c r="BS579" i="3"/>
  <c r="BS558" i="3"/>
  <c r="BS557" i="3"/>
  <c r="BS554" i="3"/>
  <c r="BS553" i="3"/>
  <c r="BS540" i="3"/>
  <c r="AJ540" i="3"/>
  <c r="BS494" i="3"/>
  <c r="AJ489" i="3"/>
  <c r="BS489" i="3"/>
  <c r="BS474" i="3"/>
  <c r="BS473" i="3"/>
  <c r="BS470" i="3"/>
  <c r="BS469" i="3"/>
  <c r="BS466" i="3"/>
  <c r="BS465" i="3"/>
  <c r="BS462" i="3"/>
  <c r="BS461" i="3"/>
  <c r="BS459" i="3"/>
  <c r="BS458" i="3"/>
  <c r="BS454" i="3"/>
  <c r="BS453" i="3"/>
  <c r="BS448" i="3"/>
  <c r="AJ448" i="3"/>
  <c r="BS439" i="3"/>
  <c r="BS432" i="3"/>
  <c r="BS351" i="3"/>
  <c r="AJ351" i="3"/>
  <c r="BS347" i="3"/>
  <c r="AJ347" i="3"/>
  <c r="BS229" i="3"/>
  <c r="BS603" i="3"/>
  <c r="BS599" i="3"/>
  <c r="BS598" i="3"/>
  <c r="BS594" i="3"/>
  <c r="BS589" i="3"/>
  <c r="BS585" i="3"/>
  <c r="BS580" i="3"/>
  <c r="BS575" i="3"/>
  <c r="BS571" i="3"/>
  <c r="BS567" i="3"/>
  <c r="BS562" i="3"/>
  <c r="BS550" i="3"/>
  <c r="BS541" i="3"/>
  <c r="BS535" i="3"/>
  <c r="BS531" i="3"/>
  <c r="BS527" i="3"/>
  <c r="BS522" i="3"/>
  <c r="BS515" i="3"/>
  <c r="BS511" i="3"/>
  <c r="BS493" i="3"/>
  <c r="BS486" i="3"/>
  <c r="AW485" i="3"/>
  <c r="BS483" i="3"/>
  <c r="BS475" i="3"/>
  <c r="BS433" i="3"/>
  <c r="BS429" i="3"/>
  <c r="BS420" i="3"/>
  <c r="BS416" i="3"/>
  <c r="BS412" i="3"/>
  <c r="BS408" i="3"/>
  <c r="BS404" i="3"/>
  <c r="BS400" i="3"/>
  <c r="BS396" i="3"/>
  <c r="BS374" i="3"/>
  <c r="BS370" i="3"/>
  <c r="BS366" i="3"/>
  <c r="BS345" i="3"/>
  <c r="BS269" i="3"/>
  <c r="BS232" i="3"/>
  <c r="AW231" i="3"/>
  <c r="AZ231" i="3" s="1"/>
  <c r="AW204" i="3"/>
  <c r="AZ204" i="3" s="1"/>
  <c r="BS192" i="3"/>
  <c r="BS191" i="3"/>
  <c r="BS138" i="3"/>
  <c r="BS136" i="3"/>
  <c r="AW124" i="3"/>
  <c r="BS123" i="3"/>
  <c r="BS117" i="3"/>
  <c r="BS113" i="3"/>
  <c r="BS105" i="3"/>
  <c r="BS100" i="3"/>
  <c r="BS51" i="3"/>
  <c r="BS31" i="3"/>
  <c r="AJ31" i="3"/>
  <c r="BS604" i="3"/>
  <c r="BS600" i="3"/>
  <c r="BS595" i="3"/>
  <c r="BS590" i="3"/>
  <c r="BS586" i="3"/>
  <c r="BS581" i="3"/>
  <c r="BS576" i="3"/>
  <c r="BS572" i="3"/>
  <c r="BS568" i="3"/>
  <c r="BS563" i="3"/>
  <c r="BS551" i="3"/>
  <c r="BS542" i="3"/>
  <c r="BS532" i="3"/>
  <c r="BS528" i="3"/>
  <c r="BS524" i="3"/>
  <c r="BS519" i="3"/>
  <c r="BS516" i="3"/>
  <c r="BS512" i="3"/>
  <c r="BS498" i="3"/>
  <c r="BS487" i="3"/>
  <c r="BS484" i="3"/>
  <c r="BS476" i="3"/>
  <c r="BS450" i="3"/>
  <c r="BS434" i="3"/>
  <c r="BS430" i="3"/>
  <c r="BS421" i="3"/>
  <c r="BS417" i="3"/>
  <c r="BS413" i="3"/>
  <c r="BS409" i="3"/>
  <c r="BS405" i="3"/>
  <c r="BS244" i="3"/>
  <c r="BS227" i="3"/>
  <c r="BS197" i="3"/>
  <c r="BS119" i="3"/>
  <c r="BS114" i="3"/>
  <c r="BS106" i="3"/>
  <c r="BS101" i="3"/>
  <c r="BS99" i="3"/>
  <c r="BS91" i="3"/>
  <c r="BS78" i="3"/>
  <c r="BS74" i="3"/>
  <c r="BS69" i="3"/>
  <c r="BS62" i="3"/>
  <c r="BS58" i="3"/>
  <c r="BS52" i="3"/>
  <c r="BS50" i="3"/>
  <c r="BS40" i="3"/>
  <c r="BS36" i="3"/>
  <c r="BS34" i="3"/>
  <c r="BS24" i="3"/>
  <c r="BS17" i="3"/>
  <c r="BS12" i="3"/>
  <c r="BS8" i="3"/>
  <c r="BS109" i="3"/>
  <c r="BS545" i="3"/>
  <c r="P613" i="3"/>
  <c r="CJ584" i="3"/>
  <c r="CE584" i="3"/>
  <c r="BS399" i="3"/>
  <c r="BS394" i="3"/>
  <c r="AW389" i="3"/>
  <c r="BS389" i="3" s="1"/>
  <c r="BS375" i="3"/>
  <c r="BS359" i="3"/>
  <c r="BS352" i="3"/>
  <c r="BS348" i="3"/>
  <c r="BS342" i="3"/>
  <c r="BS338" i="3"/>
  <c r="BS334" i="3"/>
  <c r="BS330" i="3"/>
  <c r="BS323" i="3"/>
  <c r="BS319" i="3"/>
  <c r="BS315" i="3"/>
  <c r="BS297" i="3"/>
  <c r="BS309" i="3"/>
  <c r="BS303" i="3"/>
  <c r="BS298" i="3"/>
  <c r="BS293" i="3"/>
  <c r="BS288" i="3"/>
  <c r="BS285" i="3"/>
  <c r="BS281" i="3"/>
  <c r="BS301" i="3"/>
  <c r="BS272" i="3"/>
  <c r="BS267" i="3"/>
  <c r="BS263" i="3"/>
  <c r="BS259" i="3"/>
  <c r="BS255" i="3"/>
  <c r="BS251" i="3"/>
  <c r="BS241" i="3"/>
  <c r="BS237" i="3"/>
  <c r="BS233" i="3"/>
  <c r="BS230" i="3"/>
  <c r="BS228" i="3"/>
  <c r="BS224" i="3"/>
  <c r="BS222" i="3"/>
  <c r="BS221" i="3"/>
  <c r="BS215" i="3"/>
  <c r="BS214" i="3"/>
  <c r="BS210" i="3"/>
  <c r="AW203" i="3"/>
  <c r="BS203" i="3" s="1"/>
  <c r="BS202" i="3"/>
  <c r="BS199" i="3"/>
  <c r="BS194" i="3"/>
  <c r="BS189" i="3"/>
  <c r="BS162" i="3"/>
  <c r="BS158" i="3"/>
  <c r="BS150" i="3"/>
  <c r="BS146" i="3"/>
  <c r="BS142" i="3"/>
  <c r="BS134" i="3"/>
  <c r="BS130" i="3"/>
  <c r="BS126" i="3"/>
  <c r="BS97" i="3"/>
  <c r="BS94" i="3"/>
  <c r="BS89" i="3"/>
  <c r="BS85" i="3"/>
  <c r="BS81" i="3"/>
  <c r="BS76" i="3"/>
  <c r="BS72" i="3"/>
  <c r="BS71" i="3"/>
  <c r="BS64" i="3"/>
  <c r="BS60" i="3"/>
  <c r="BS56" i="3"/>
  <c r="BS54" i="3"/>
  <c r="BS42" i="3"/>
  <c r="BS38" i="3"/>
  <c r="BS29" i="3"/>
  <c r="BS22" i="3"/>
  <c r="BS15" i="3"/>
  <c r="BS10" i="3"/>
  <c r="BS385" i="3"/>
  <c r="BS376" i="3"/>
  <c r="BS356" i="3"/>
  <c r="BS353" i="3"/>
  <c r="BS349" i="3"/>
  <c r="BS343" i="3"/>
  <c r="BS339" i="3"/>
  <c r="BS335" i="3"/>
  <c r="BS331" i="3"/>
  <c r="BS327" i="3"/>
  <c r="BS324" i="3"/>
  <c r="BS320" i="3"/>
  <c r="BS316" i="3"/>
  <c r="BS310" i="3"/>
  <c r="BS304" i="3"/>
  <c r="BS299" i="3"/>
  <c r="BS294" i="3"/>
  <c r="BS290" i="3"/>
  <c r="BS286" i="3"/>
  <c r="BS282" i="3"/>
  <c r="BS278" i="3"/>
  <c r="BS273" i="3"/>
  <c r="BS268" i="3"/>
  <c r="BS264" i="3"/>
  <c r="BS260" i="3"/>
  <c r="BS256" i="3"/>
  <c r="BS252" i="3"/>
  <c r="AW246" i="3"/>
  <c r="AZ246" i="3" s="1"/>
  <c r="BS242" i="3"/>
  <c r="BS238" i="3"/>
  <c r="AW235" i="3"/>
  <c r="AZ235" i="3" s="1"/>
  <c r="BS234" i="3"/>
  <c r="BS231" i="3"/>
  <c r="BS226" i="3"/>
  <c r="BS218" i="3"/>
  <c r="BS216" i="3"/>
  <c r="BS211" i="3"/>
  <c r="AW208" i="3"/>
  <c r="AZ208" i="3" s="1"/>
  <c r="AW206" i="3"/>
  <c r="BS206" i="3" s="1"/>
  <c r="AG204" i="3"/>
  <c r="AJ204" i="3" s="1"/>
  <c r="BS200" i="3"/>
  <c r="BS195" i="3"/>
  <c r="BS163" i="3"/>
  <c r="BS159" i="3"/>
  <c r="BS151" i="3"/>
  <c r="BS147" i="3"/>
  <c r="BS143" i="3"/>
  <c r="BS137" i="3"/>
  <c r="BS135" i="3"/>
  <c r="BS131" i="3"/>
  <c r="BS127" i="3"/>
  <c r="BS95" i="3"/>
  <c r="BS86" i="3"/>
  <c r="BS82" i="3"/>
  <c r="BS77" i="3"/>
  <c r="BS73" i="3"/>
  <c r="BS68" i="3"/>
  <c r="BS65" i="3"/>
  <c r="BS61" i="3"/>
  <c r="BS57" i="3"/>
  <c r="BS44" i="3"/>
  <c r="BS39" i="3"/>
  <c r="BS33" i="3"/>
  <c r="BS23" i="3"/>
  <c r="BS16" i="3"/>
  <c r="BS11" i="3"/>
  <c r="BS7" i="3"/>
  <c r="BS306" i="3"/>
  <c r="BS110" i="3"/>
  <c r="BS167" i="3"/>
  <c r="BS172" i="3"/>
  <c r="BS174" i="3"/>
  <c r="BS177" i="3"/>
  <c r="CJ587" i="3"/>
  <c r="CE587" i="3"/>
  <c r="CD605" i="3"/>
  <c r="CD602" i="3"/>
  <c r="CJ602" i="3" s="1"/>
  <c r="CD596" i="3"/>
  <c r="CJ596" i="3" s="1"/>
  <c r="CD578" i="3"/>
  <c r="CE578" i="3" s="1"/>
  <c r="CD575" i="3"/>
  <c r="CD574" i="3"/>
  <c r="CJ574" i="3" s="1"/>
  <c r="CD573" i="3"/>
  <c r="CD566" i="3"/>
  <c r="CE566" i="3" s="1"/>
  <c r="CD561" i="3"/>
  <c r="CD555" i="3"/>
  <c r="CD547" i="3"/>
  <c r="CD373" i="3"/>
  <c r="CD365" i="3"/>
  <c r="CD354" i="3"/>
  <c r="CD606" i="3"/>
  <c r="CE606" i="3" s="1"/>
  <c r="CD594" i="3"/>
  <c r="CD593" i="3"/>
  <c r="CD588" i="3"/>
  <c r="CJ588" i="3" s="1"/>
  <c r="CD581" i="3"/>
  <c r="CD571" i="3"/>
  <c r="CD570" i="3"/>
  <c r="CE570" i="3" s="1"/>
  <c r="CD562" i="3"/>
  <c r="CJ562" i="3" s="1"/>
  <c r="CD600" i="3"/>
  <c r="CE600" i="3" s="1"/>
  <c r="CD591" i="3"/>
  <c r="CD554" i="3"/>
  <c r="CD550" i="3"/>
  <c r="CE550" i="3" s="1"/>
  <c r="CD543" i="3"/>
  <c r="CD361" i="3"/>
  <c r="CD564" i="3"/>
  <c r="CD558" i="3"/>
  <c r="CJ558" i="3" s="1"/>
  <c r="CD540" i="3"/>
  <c r="CD539" i="3"/>
  <c r="CD538" i="3"/>
  <c r="CD524" i="3"/>
  <c r="CD517" i="3"/>
  <c r="CJ517" i="3" s="1"/>
  <c r="CD513" i="3"/>
  <c r="CD498" i="3"/>
  <c r="CD494" i="3"/>
  <c r="CD490" i="3"/>
  <c r="CD482" i="3"/>
  <c r="CD480" i="3"/>
  <c r="CD478" i="3"/>
  <c r="CD474" i="3"/>
  <c r="CD471" i="3"/>
  <c r="CD462" i="3"/>
  <c r="CD461" i="3"/>
  <c r="CD460" i="3"/>
  <c r="CD455" i="3"/>
  <c r="CD454" i="3"/>
  <c r="CD453" i="3"/>
  <c r="CD434" i="3"/>
  <c r="CD426" i="3"/>
  <c r="CD422" i="3"/>
  <c r="CD420" i="3"/>
  <c r="CD411" i="3"/>
  <c r="CD394" i="3"/>
  <c r="CD386" i="3"/>
  <c r="CD370" i="3"/>
  <c r="CD364" i="3"/>
  <c r="CD357" i="3"/>
  <c r="CD321" i="3"/>
  <c r="CD311" i="3"/>
  <c r="CD304" i="3"/>
  <c r="CD535" i="3"/>
  <c r="CD533" i="3"/>
  <c r="CD528" i="3"/>
  <c r="CE528" i="3" s="1"/>
  <c r="CD518" i="3"/>
  <c r="CD510" i="3"/>
  <c r="CD503" i="3"/>
  <c r="CD485" i="3"/>
  <c r="CD465" i="3"/>
  <c r="CD440" i="3"/>
  <c r="CD436" i="3"/>
  <c r="CD431" i="3"/>
  <c r="CD415" i="3"/>
  <c r="CD395" i="3"/>
  <c r="CD385" i="3"/>
  <c r="CD353" i="3"/>
  <c r="CD313" i="3"/>
  <c r="CD464" i="3"/>
  <c r="CD463" i="3"/>
  <c r="CD456" i="3"/>
  <c r="CD450" i="3"/>
  <c r="CD430" i="3"/>
  <c r="CD414" i="3"/>
  <c r="CD406" i="3"/>
  <c r="CD548" i="3"/>
  <c r="CD544" i="3"/>
  <c r="CD529" i="3"/>
  <c r="CD508" i="3"/>
  <c r="CD507" i="3"/>
  <c r="CD504" i="3"/>
  <c r="CD497" i="3"/>
  <c r="CD493" i="3"/>
  <c r="CD489" i="3"/>
  <c r="CD479" i="3"/>
  <c r="CD476" i="3"/>
  <c r="CD467" i="3"/>
  <c r="CD458" i="3"/>
  <c r="CD451" i="3"/>
  <c r="CD441" i="3"/>
  <c r="CD437" i="3"/>
  <c r="CD432" i="3"/>
  <c r="CD424" i="3"/>
  <c r="CD417" i="3"/>
  <c r="CD416" i="3"/>
  <c r="CD401" i="3"/>
  <c r="CD400" i="3"/>
  <c r="CD399" i="3"/>
  <c r="CD397" i="3"/>
  <c r="CD389" i="3"/>
  <c r="CD388" i="3"/>
  <c r="CD368" i="3"/>
  <c r="CD367" i="3"/>
  <c r="CD363" i="3"/>
  <c r="CD340" i="3"/>
  <c r="CD337" i="3"/>
  <c r="CD310" i="3"/>
  <c r="CD309" i="3"/>
  <c r="CD329" i="3"/>
  <c r="CD320" i="3"/>
  <c r="CD319" i="3"/>
  <c r="CD301" i="3"/>
  <c r="CD294" i="3"/>
  <c r="CD292" i="3"/>
  <c r="CD281" i="3"/>
  <c r="CD268" i="3"/>
  <c r="CD266" i="3"/>
  <c r="CD262" i="3"/>
  <c r="CD259" i="3"/>
  <c r="CD256" i="3"/>
  <c r="CD249" i="3"/>
  <c r="CD247" i="3"/>
  <c r="CD245" i="3"/>
  <c r="CD243" i="3"/>
  <c r="CD240" i="3"/>
  <c r="CD236" i="3"/>
  <c r="CD234" i="3"/>
  <c r="CD232" i="3"/>
  <c r="CD230" i="3"/>
  <c r="CD229" i="3"/>
  <c r="CD211" i="3"/>
  <c r="CD197" i="3"/>
  <c r="CD181" i="3"/>
  <c r="CD156" i="3"/>
  <c r="CD140" i="3"/>
  <c r="CD124" i="3"/>
  <c r="CD112" i="3"/>
  <c r="CD102" i="3"/>
  <c r="CD89" i="3"/>
  <c r="CD70" i="3"/>
  <c r="CD72" i="3"/>
  <c r="CD289" i="3"/>
  <c r="CD286" i="3"/>
  <c r="CD284" i="3"/>
  <c r="CD269" i="3"/>
  <c r="CD263" i="3"/>
  <c r="CD250" i="3"/>
  <c r="CD194" i="3"/>
  <c r="CD189" i="3"/>
  <c r="CD185" i="3"/>
  <c r="CD165" i="3"/>
  <c r="CD162" i="3"/>
  <c r="CD138" i="3"/>
  <c r="CD132" i="3"/>
  <c r="CD123" i="3"/>
  <c r="CD109" i="3"/>
  <c r="CD100" i="3"/>
  <c r="CD96" i="3"/>
  <c r="CD279" i="3"/>
  <c r="CD275" i="3"/>
  <c r="CD271" i="3"/>
  <c r="CD252" i="3"/>
  <c r="CD251" i="3"/>
  <c r="CD244" i="3"/>
  <c r="CD227" i="3"/>
  <c r="CD222" i="3"/>
  <c r="CD215" i="3"/>
  <c r="CD205" i="3"/>
  <c r="CD195" i="3"/>
  <c r="CD175" i="3"/>
  <c r="CD163" i="3"/>
  <c r="CD154" i="3"/>
  <c r="CD152" i="3"/>
  <c r="CD146" i="3"/>
  <c r="CD128" i="3"/>
  <c r="CD110" i="3"/>
  <c r="CD88" i="3"/>
  <c r="CD83" i="3"/>
  <c r="CD73" i="3"/>
  <c r="CD69" i="3"/>
  <c r="CD29" i="3"/>
  <c r="CD17" i="3"/>
  <c r="CD237" i="3"/>
  <c r="CD233" i="3"/>
  <c r="CD228" i="3"/>
  <c r="CD226" i="3"/>
  <c r="CD221" i="3"/>
  <c r="CD214" i="3"/>
  <c r="CD213" i="3"/>
  <c r="CD204" i="3"/>
  <c r="CD202" i="3"/>
  <c r="CD180" i="3"/>
  <c r="CJ173" i="3"/>
  <c r="CD172" i="3"/>
  <c r="CD160" i="3"/>
  <c r="CD151" i="3"/>
  <c r="CD145" i="3"/>
  <c r="CD142" i="3"/>
  <c r="CD141" i="3"/>
  <c r="CD137" i="3"/>
  <c r="CD135" i="3"/>
  <c r="CD131" i="3"/>
  <c r="CD125" i="3"/>
  <c r="CD117" i="3"/>
  <c r="CD116" i="3"/>
  <c r="CD92" i="3"/>
  <c r="CD65" i="3"/>
  <c r="CD62" i="3"/>
  <c r="CD53" i="3"/>
  <c r="CD49" i="3"/>
  <c r="CD43" i="3"/>
  <c r="CD37" i="3"/>
  <c r="CD34" i="3"/>
  <c r="CD101" i="3"/>
  <c r="CD99" i="3"/>
  <c r="BS499" i="3"/>
  <c r="AZ499" i="3"/>
  <c r="BS447" i="3"/>
  <c r="BS392" i="3"/>
  <c r="AZ392" i="3"/>
  <c r="BS383" i="3"/>
  <c r="AZ133" i="3"/>
  <c r="BS133" i="3"/>
  <c r="AJ49" i="3"/>
  <c r="BS49" i="3"/>
  <c r="L613" i="3"/>
  <c r="AJ564" i="3"/>
  <c r="BS564" i="3"/>
  <c r="AZ561" i="3"/>
  <c r="BS561" i="3"/>
  <c r="BS549" i="3"/>
  <c r="AZ549" i="3"/>
  <c r="BS538" i="3"/>
  <c r="AZ538" i="3"/>
  <c r="BS384" i="3"/>
  <c r="AZ384" i="3"/>
  <c r="BS362" i="3"/>
  <c r="AJ362" i="3"/>
  <c r="BS248" i="3"/>
  <c r="AJ248" i="3"/>
  <c r="BS449" i="3"/>
  <c r="AZ449" i="3"/>
  <c r="BS425" i="3"/>
  <c r="AZ425" i="3"/>
  <c r="AZ389" i="3"/>
  <c r="BS360" i="3"/>
  <c r="AZ360" i="3"/>
  <c r="BS289" i="3"/>
  <c r="AJ208" i="3"/>
  <c r="BS98" i="3"/>
  <c r="BS48" i="3"/>
  <c r="AZ48" i="3"/>
  <c r="BS539" i="3"/>
  <c r="AJ539" i="3"/>
  <c r="BS495" i="3"/>
  <c r="AZ495" i="3"/>
  <c r="AZ485" i="3"/>
  <c r="BS485" i="3"/>
  <c r="BS377" i="3"/>
  <c r="AZ377" i="3"/>
  <c r="BS336" i="3"/>
  <c r="AZ336" i="3"/>
  <c r="BS246" i="3"/>
  <c r="AZ206" i="3"/>
  <c r="BS144" i="3"/>
  <c r="AZ144" i="3"/>
  <c r="AJ305" i="3"/>
  <c r="AJ306" i="3"/>
  <c r="AJ14" i="3"/>
  <c r="AJ156" i="3"/>
  <c r="AJ110" i="3"/>
  <c r="AJ167" i="3"/>
  <c r="AJ174" i="3"/>
  <c r="AJ545" i="3"/>
  <c r="BS546" i="3"/>
  <c r="AJ544" i="3"/>
  <c r="BS544" i="3"/>
  <c r="BS102" i="3"/>
  <c r="T613" i="3"/>
  <c r="BS35" i="3"/>
  <c r="BS154" i="3"/>
  <c r="BS108" i="3"/>
  <c r="BS171" i="3"/>
  <c r="BS548" i="3"/>
  <c r="R613" i="3"/>
  <c r="O613" i="3"/>
  <c r="S613" i="3"/>
  <c r="CE595" i="3"/>
  <c r="CJ604" i="3"/>
  <c r="CE604" i="3"/>
  <c r="CJ598" i="3"/>
  <c r="CE598" i="3"/>
  <c r="CJ586" i="3"/>
  <c r="CE586" i="3"/>
  <c r="CE582" i="3"/>
  <c r="CJ582" i="3"/>
  <c r="CJ580" i="3"/>
  <c r="CE580" i="3"/>
  <c r="CJ576" i="3"/>
  <c r="CE576" i="3"/>
  <c r="CJ568" i="3"/>
  <c r="CE568" i="3"/>
  <c r="CJ530" i="3"/>
  <c r="CE530" i="3"/>
  <c r="CJ594" i="3"/>
  <c r="CE594" i="3"/>
  <c r="CJ572" i="3"/>
  <c r="CE572" i="3"/>
  <c r="CE562" i="3"/>
  <c r="CJ554" i="3"/>
  <c r="CE554" i="3"/>
  <c r="CJ532" i="3"/>
  <c r="CE532" i="3"/>
  <c r="CJ525" i="3"/>
  <c r="CE525" i="3"/>
  <c r="CJ509" i="3"/>
  <c r="CE509" i="3"/>
  <c r="CJ564" i="3"/>
  <c r="CE564" i="3"/>
  <c r="CE602" i="3"/>
  <c r="CJ595" i="3"/>
  <c r="CJ566" i="3"/>
  <c r="CD557" i="3"/>
  <c r="CD546" i="3"/>
  <c r="CD542" i="3"/>
  <c r="CD536" i="3"/>
  <c r="CD534" i="3"/>
  <c r="CD560" i="3"/>
  <c r="CD527" i="3"/>
  <c r="CD521" i="3"/>
  <c r="CD519" i="3"/>
  <c r="CD556" i="3"/>
  <c r="CD552" i="3"/>
  <c r="CD531" i="3"/>
  <c r="CD526" i="3"/>
  <c r="CD523" i="3"/>
  <c r="CD377" i="3"/>
  <c r="CD362" i="3"/>
  <c r="CD359" i="3"/>
  <c r="CD332" i="3"/>
  <c r="CD322" i="3"/>
  <c r="CD380" i="3"/>
  <c r="CD348" i="3"/>
  <c r="CD341" i="3"/>
  <c r="CD328" i="3"/>
  <c r="CD408" i="3"/>
  <c r="CD404" i="3"/>
  <c r="CD300" i="3"/>
  <c r="CD315" i="3"/>
  <c r="CD303" i="3"/>
  <c r="CD308" i="3"/>
  <c r="CD305" i="3"/>
  <c r="CD283" i="3"/>
  <c r="CD216" i="3"/>
  <c r="CD209" i="3"/>
  <c r="CD191" i="3"/>
  <c r="CD119" i="3"/>
  <c r="CD115" i="3"/>
  <c r="CD193" i="3"/>
  <c r="CD187" i="3"/>
  <c r="CD200" i="3"/>
  <c r="CD167" i="3"/>
  <c r="CD164" i="3"/>
  <c r="CD127" i="3"/>
  <c r="CD90" i="3"/>
  <c r="CD61" i="3"/>
  <c r="CD33" i="3"/>
  <c r="CD13" i="3"/>
  <c r="CD10" i="3"/>
  <c r="CD82" i="3"/>
  <c r="CD81" i="3"/>
  <c r="CD66" i="3"/>
  <c r="CD58" i="3"/>
  <c r="CD44" i="3"/>
  <c r="CD41" i="3"/>
  <c r="CD84" i="3"/>
  <c r="CD78" i="3"/>
  <c r="CD77" i="3"/>
  <c r="CD75" i="3"/>
  <c r="CD74" i="3"/>
  <c r="CE558" i="3" l="1"/>
  <c r="CJ570" i="3"/>
  <c r="CE569" i="3"/>
  <c r="CE312" i="3"/>
  <c r="CE574" i="3"/>
  <c r="CJ578" i="3"/>
  <c r="CJ600" i="3"/>
  <c r="CK599" i="3" s="1"/>
  <c r="BS204" i="3"/>
  <c r="CJ606" i="3"/>
  <c r="CE63" i="3"/>
  <c r="CJ199" i="3"/>
  <c r="CE199" i="3"/>
  <c r="CE31" i="3"/>
  <c r="CJ35" i="3"/>
  <c r="CE35" i="3"/>
  <c r="CJ196" i="3"/>
  <c r="CE196" i="3"/>
  <c r="CJ9" i="3"/>
  <c r="CE9" i="3"/>
  <c r="CJ290" i="3"/>
  <c r="CE290" i="3"/>
  <c r="BS208" i="3"/>
  <c r="CJ190" i="3"/>
  <c r="CJ97" i="3"/>
  <c r="CJ302" i="3"/>
  <c r="CE302" i="3"/>
  <c r="CJ336" i="3"/>
  <c r="CJ306" i="3"/>
  <c r="CE306" i="3"/>
  <c r="CJ265" i="3"/>
  <c r="CE265" i="3"/>
  <c r="CJ343" i="3"/>
  <c r="CE343" i="3"/>
  <c r="CJ296" i="3"/>
  <c r="CE296" i="3"/>
  <c r="CJ346" i="3"/>
  <c r="CE346" i="3"/>
  <c r="CJ559" i="3"/>
  <c r="CJ150" i="3"/>
  <c r="CE150" i="3"/>
  <c r="CJ515" i="3"/>
  <c r="CE515" i="3"/>
  <c r="CJ427" i="3"/>
  <c r="CE427" i="3"/>
  <c r="CJ314" i="3"/>
  <c r="CE589" i="3"/>
  <c r="CJ563" i="3"/>
  <c r="CE563" i="3"/>
  <c r="CJ366" i="3"/>
  <c r="CE366" i="3"/>
  <c r="CJ505" i="3"/>
  <c r="CE505" i="3"/>
  <c r="CJ345" i="3"/>
  <c r="CE345" i="3"/>
  <c r="CJ374" i="3"/>
  <c r="CE374" i="3"/>
  <c r="CJ355" i="3"/>
  <c r="CE355" i="3"/>
  <c r="CJ381" i="3"/>
  <c r="CE381" i="3"/>
  <c r="CE590" i="3"/>
  <c r="CE327" i="3"/>
  <c r="CJ360" i="3"/>
  <c r="CE360" i="3"/>
  <c r="CJ499" i="3"/>
  <c r="CE499" i="3"/>
  <c r="CJ550" i="3"/>
  <c r="CE599" i="3"/>
  <c r="CF599" i="3" s="1"/>
  <c r="CJ567" i="3"/>
  <c r="CE567" i="3"/>
  <c r="CJ45" i="3"/>
  <c r="CE45" i="3"/>
  <c r="CJ297" i="3"/>
  <c r="CE297" i="3"/>
  <c r="CJ391" i="3"/>
  <c r="CE391" i="3"/>
  <c r="CJ579" i="3"/>
  <c r="CE579" i="3"/>
  <c r="CJ410" i="3"/>
  <c r="CE410" i="3"/>
  <c r="CJ335" i="3"/>
  <c r="CE335" i="3"/>
  <c r="CJ255" i="3"/>
  <c r="CE255" i="3"/>
  <c r="CJ384" i="3"/>
  <c r="CE384" i="3"/>
  <c r="CJ506" i="3"/>
  <c r="CE506" i="3"/>
  <c r="CJ207" i="3"/>
  <c r="CE207" i="3"/>
  <c r="CJ42" i="3"/>
  <c r="CE42" i="3"/>
  <c r="CJ258" i="3"/>
  <c r="CE258" i="3"/>
  <c r="CJ387" i="3"/>
  <c r="CE387" i="3"/>
  <c r="CJ514" i="3"/>
  <c r="CE514" i="3"/>
  <c r="CJ85" i="3"/>
  <c r="CE85" i="3"/>
  <c r="CJ267" i="3"/>
  <c r="CE267" i="3"/>
  <c r="CJ91" i="3"/>
  <c r="CE91" i="3"/>
  <c r="CJ224" i="3"/>
  <c r="CE224" i="3"/>
  <c r="CJ111" i="3"/>
  <c r="CE111" i="3"/>
  <c r="CJ356" i="3"/>
  <c r="CE356" i="3"/>
  <c r="CJ597" i="3"/>
  <c r="CE597" i="3"/>
  <c r="CJ47" i="3"/>
  <c r="CE47" i="3"/>
  <c r="CJ103" i="3"/>
  <c r="CE103" i="3"/>
  <c r="CJ277" i="3"/>
  <c r="CE277" i="3"/>
  <c r="CJ423" i="3"/>
  <c r="CE423" i="3"/>
  <c r="CJ129" i="3"/>
  <c r="CE129" i="3"/>
  <c r="CJ270" i="3"/>
  <c r="CE270" i="3"/>
  <c r="CJ68" i="3"/>
  <c r="CE68" i="3"/>
  <c r="CJ182" i="3"/>
  <c r="CE182" i="3"/>
  <c r="CJ338" i="3"/>
  <c r="CE338" i="3"/>
  <c r="CJ466" i="3"/>
  <c r="CE466" i="3"/>
  <c r="BS249" i="3"/>
  <c r="CJ67" i="3"/>
  <c r="CE67" i="3"/>
  <c r="CJ106" i="3"/>
  <c r="CE106" i="3"/>
  <c r="CJ495" i="3"/>
  <c r="CE495" i="3"/>
  <c r="CJ15" i="3"/>
  <c r="CE15" i="3"/>
  <c r="CJ188" i="3"/>
  <c r="CE188" i="3"/>
  <c r="CJ280" i="3"/>
  <c r="CE280" i="3"/>
  <c r="CJ80" i="3"/>
  <c r="CE80" i="3"/>
  <c r="CJ192" i="3"/>
  <c r="CE192" i="3"/>
  <c r="CJ347" i="3"/>
  <c r="CE347" i="3"/>
  <c r="CJ502" i="3"/>
  <c r="CE502" i="3"/>
  <c r="CJ71" i="3"/>
  <c r="CE71" i="3"/>
  <c r="CJ153" i="3"/>
  <c r="CE153" i="3"/>
  <c r="CJ496" i="3"/>
  <c r="CE496" i="3"/>
  <c r="CJ28" i="3"/>
  <c r="CE28" i="3"/>
  <c r="CJ324" i="3"/>
  <c r="CE324" i="3"/>
  <c r="CJ107" i="3"/>
  <c r="CE107" i="3"/>
  <c r="CJ351" i="3"/>
  <c r="CE351" i="3"/>
  <c r="CJ528" i="3"/>
  <c r="CE517" i="3"/>
  <c r="CE588" i="3"/>
  <c r="AZ203" i="3"/>
  <c r="CE596" i="3"/>
  <c r="BS235" i="3"/>
  <c r="CJ149" i="3"/>
  <c r="CE149" i="3"/>
  <c r="CJ413" i="3"/>
  <c r="CE413" i="3"/>
  <c r="CJ500" i="3"/>
  <c r="CE500" i="3"/>
  <c r="CJ64" i="3"/>
  <c r="CE64" i="3"/>
  <c r="CJ248" i="3"/>
  <c r="CE248" i="3"/>
  <c r="CJ59" i="3"/>
  <c r="CE59" i="3"/>
  <c r="CJ136" i="3"/>
  <c r="CE136" i="3"/>
  <c r="CJ170" i="3"/>
  <c r="CE170" i="3"/>
  <c r="CJ235" i="3"/>
  <c r="CE235" i="3"/>
  <c r="CJ316" i="3"/>
  <c r="CE316" i="3"/>
  <c r="CJ339" i="3"/>
  <c r="CE339" i="3"/>
  <c r="CJ425" i="3"/>
  <c r="CE425" i="3"/>
  <c r="CJ522" i="3"/>
  <c r="CE522" i="3"/>
  <c r="CJ549" i="3"/>
  <c r="CE549" i="3"/>
  <c r="CJ159" i="3"/>
  <c r="CE159" i="3"/>
  <c r="CJ551" i="3"/>
  <c r="CE551" i="3"/>
  <c r="CJ253" i="3"/>
  <c r="CE253" i="3"/>
  <c r="CJ452" i="3"/>
  <c r="CE452" i="3"/>
  <c r="CJ501" i="3"/>
  <c r="CE501" i="3"/>
  <c r="CJ178" i="3"/>
  <c r="CE178" i="3"/>
  <c r="CJ139" i="3"/>
  <c r="CE139" i="3"/>
  <c r="CJ201" i="3"/>
  <c r="CE201" i="3"/>
  <c r="CJ239" i="3"/>
  <c r="CE239" i="3"/>
  <c r="CJ326" i="3"/>
  <c r="CE326" i="3"/>
  <c r="CJ372" i="3"/>
  <c r="CE372" i="3"/>
  <c r="CJ481" i="3"/>
  <c r="CE481" i="3"/>
  <c r="CJ553" i="3"/>
  <c r="CE553" i="3"/>
  <c r="CJ161" i="3"/>
  <c r="CE161" i="3"/>
  <c r="CJ358" i="3"/>
  <c r="CE358" i="3"/>
  <c r="CJ486" i="3"/>
  <c r="CE486" i="3"/>
  <c r="CJ57" i="3"/>
  <c r="CE57" i="3"/>
  <c r="CJ48" i="3"/>
  <c r="CE48" i="3"/>
  <c r="CJ113" i="3"/>
  <c r="CE113" i="3"/>
  <c r="CJ158" i="3"/>
  <c r="CE158" i="3"/>
  <c r="CJ206" i="3"/>
  <c r="CE206" i="3"/>
  <c r="CJ246" i="3"/>
  <c r="CE246" i="3"/>
  <c r="CJ330" i="3"/>
  <c r="CE330" i="3"/>
  <c r="CJ412" i="3"/>
  <c r="CE412" i="3"/>
  <c r="CJ512" i="3"/>
  <c r="CE512" i="3"/>
  <c r="CJ541" i="3"/>
  <c r="CE541" i="3"/>
  <c r="CJ108" i="3"/>
  <c r="CE108" i="3"/>
  <c r="CJ223" i="3"/>
  <c r="CE223" i="3"/>
  <c r="CJ398" i="3"/>
  <c r="CE398" i="3"/>
  <c r="CJ491" i="3"/>
  <c r="CE491" i="3"/>
  <c r="CJ60" i="3"/>
  <c r="CE60" i="3"/>
  <c r="CJ241" i="3"/>
  <c r="CE241" i="3"/>
  <c r="CJ121" i="3"/>
  <c r="CE121" i="3"/>
  <c r="CJ166" i="3"/>
  <c r="CE166" i="3"/>
  <c r="CJ231" i="3"/>
  <c r="CE231" i="3"/>
  <c r="CJ282" i="3"/>
  <c r="CE282" i="3"/>
  <c r="CJ334" i="3"/>
  <c r="CE334" i="3"/>
  <c r="CJ419" i="3"/>
  <c r="CE419" i="3"/>
  <c r="CJ516" i="3"/>
  <c r="CE516" i="3"/>
  <c r="CJ545" i="3"/>
  <c r="CE545" i="3"/>
  <c r="BO613" i="3"/>
  <c r="BO618" i="3" s="1"/>
  <c r="CJ36" i="3"/>
  <c r="CE36" i="3"/>
  <c r="CJ94" i="3"/>
  <c r="CE94" i="3"/>
  <c r="CJ183" i="3"/>
  <c r="CE183" i="3"/>
  <c r="CJ219" i="3"/>
  <c r="CE219" i="3"/>
  <c r="CJ285" i="3"/>
  <c r="CE285" i="3"/>
  <c r="CJ307" i="3"/>
  <c r="CE307" i="3"/>
  <c r="CJ344" i="3"/>
  <c r="CE344" i="3"/>
  <c r="CJ392" i="3"/>
  <c r="CE392" i="3"/>
  <c r="CJ449" i="3"/>
  <c r="CE449" i="3"/>
  <c r="CJ483" i="3"/>
  <c r="CE483" i="3"/>
  <c r="CJ122" i="3"/>
  <c r="CE122" i="3"/>
  <c r="CJ148" i="3"/>
  <c r="CE148" i="3"/>
  <c r="CJ76" i="3"/>
  <c r="CE76" i="3"/>
  <c r="CJ104" i="3"/>
  <c r="CE104" i="3"/>
  <c r="CJ186" i="3"/>
  <c r="CE186" i="3"/>
  <c r="CJ264" i="3"/>
  <c r="CE264" i="3"/>
  <c r="CJ278" i="3"/>
  <c r="CE278" i="3"/>
  <c r="CJ418" i="3"/>
  <c r="CE418" i="3"/>
  <c r="CJ438" i="3"/>
  <c r="CE438" i="3"/>
  <c r="CJ511" i="3"/>
  <c r="CE511" i="3"/>
  <c r="CJ79" i="3"/>
  <c r="CE79" i="3"/>
  <c r="CJ147" i="3"/>
  <c r="CE147" i="3"/>
  <c r="CJ212" i="3"/>
  <c r="CE212" i="3"/>
  <c r="CJ261" i="3"/>
  <c r="CE261" i="3"/>
  <c r="CJ291" i="3"/>
  <c r="CE291" i="3"/>
  <c r="CJ333" i="3"/>
  <c r="CE333" i="3"/>
  <c r="CJ350" i="3"/>
  <c r="CE350" i="3"/>
  <c r="CJ403" i="3"/>
  <c r="CE403" i="3"/>
  <c r="CJ447" i="3"/>
  <c r="CE447" i="3"/>
  <c r="CJ472" i="3"/>
  <c r="CE472" i="3"/>
  <c r="CJ492" i="3"/>
  <c r="CE492" i="3"/>
  <c r="CJ577" i="3"/>
  <c r="CE577" i="3"/>
  <c r="CJ585" i="3"/>
  <c r="CE585" i="3"/>
  <c r="CJ55" i="3"/>
  <c r="CK55" i="3" s="1"/>
  <c r="CE55" i="3"/>
  <c r="CF55" i="3" s="1"/>
  <c r="CJ114" i="3"/>
  <c r="CE114" i="3"/>
  <c r="CJ198" i="3"/>
  <c r="CE198" i="3"/>
  <c r="CJ220" i="3"/>
  <c r="CE220" i="3"/>
  <c r="CJ288" i="3"/>
  <c r="CE288" i="3"/>
  <c r="CJ323" i="3"/>
  <c r="CE323" i="3"/>
  <c r="CJ352" i="3"/>
  <c r="CE352" i="3"/>
  <c r="CJ375" i="3"/>
  <c r="CE375" i="3"/>
  <c r="CJ402" i="3"/>
  <c r="CE402" i="3"/>
  <c r="CJ457" i="3"/>
  <c r="CE457" i="3"/>
  <c r="CJ488" i="3"/>
  <c r="CE488" i="3"/>
  <c r="CJ126" i="3"/>
  <c r="CE126" i="3"/>
  <c r="CJ203" i="3"/>
  <c r="CE203" i="3"/>
  <c r="CJ86" i="3"/>
  <c r="CE86" i="3"/>
  <c r="CJ143" i="3"/>
  <c r="CE143" i="3"/>
  <c r="CJ217" i="3"/>
  <c r="CE217" i="3"/>
  <c r="CJ287" i="3"/>
  <c r="CE287" i="3"/>
  <c r="CJ378" i="3"/>
  <c r="CE378" i="3"/>
  <c r="CJ442" i="3"/>
  <c r="CE442" i="3"/>
  <c r="CJ520" i="3"/>
  <c r="CE520" i="3"/>
  <c r="CJ95" i="3"/>
  <c r="CE95" i="3"/>
  <c r="CJ157" i="3"/>
  <c r="CE157" i="3"/>
  <c r="CJ225" i="3"/>
  <c r="CE225" i="3"/>
  <c r="CJ274" i="3"/>
  <c r="CE274" i="3"/>
  <c r="CJ295" i="3"/>
  <c r="CE295" i="3"/>
  <c r="CJ342" i="3"/>
  <c r="CE342" i="3"/>
  <c r="CJ376" i="3"/>
  <c r="CE376" i="3"/>
  <c r="CJ407" i="3"/>
  <c r="CE407" i="3"/>
  <c r="CJ448" i="3"/>
  <c r="CE448" i="3"/>
  <c r="CJ473" i="3"/>
  <c r="CE473" i="3"/>
  <c r="CJ56" i="3"/>
  <c r="CK56" i="3" s="1"/>
  <c r="CE56" i="3"/>
  <c r="CF56" i="3" s="1"/>
  <c r="CJ208" i="3"/>
  <c r="CE208" i="3"/>
  <c r="CJ260" i="3"/>
  <c r="CE260" i="3"/>
  <c r="CJ293" i="3"/>
  <c r="CE293" i="3"/>
  <c r="CJ331" i="3"/>
  <c r="CE331" i="3"/>
  <c r="CJ379" i="3"/>
  <c r="CE379" i="3"/>
  <c r="CJ435" i="3"/>
  <c r="CE435" i="3"/>
  <c r="CJ470" i="3"/>
  <c r="CE470" i="3"/>
  <c r="CJ130" i="3"/>
  <c r="CE130" i="3"/>
  <c r="CJ93" i="3"/>
  <c r="CE93" i="3"/>
  <c r="CJ174" i="3"/>
  <c r="CE174" i="3"/>
  <c r="CJ238" i="3"/>
  <c r="CE238" i="3"/>
  <c r="CJ272" i="3"/>
  <c r="CE272" i="3"/>
  <c r="CJ405" i="3"/>
  <c r="CE405" i="3"/>
  <c r="CJ428" i="3"/>
  <c r="CE428" i="3"/>
  <c r="CJ469" i="3"/>
  <c r="CE469" i="3"/>
  <c r="CJ46" i="3"/>
  <c r="CE46" i="3"/>
  <c r="CJ105" i="3"/>
  <c r="CE105" i="3"/>
  <c r="CJ179" i="3"/>
  <c r="CE179" i="3"/>
  <c r="CJ254" i="3"/>
  <c r="CE254" i="3"/>
  <c r="CJ318" i="3"/>
  <c r="CE318" i="3"/>
  <c r="CJ390" i="3"/>
  <c r="CE390" i="3"/>
  <c r="CJ421" i="3"/>
  <c r="CE421" i="3"/>
  <c r="CJ459" i="3"/>
  <c r="CE459" i="3"/>
  <c r="CJ484" i="3"/>
  <c r="CE484" i="3"/>
  <c r="CJ565" i="3"/>
  <c r="CE565" i="3"/>
  <c r="CJ210" i="3"/>
  <c r="CE210" i="3"/>
  <c r="CJ603" i="3"/>
  <c r="CE603" i="3"/>
  <c r="CJ601" i="3"/>
  <c r="CE601" i="3"/>
  <c r="BS391" i="3"/>
  <c r="AZ391" i="3"/>
  <c r="CJ22" i="3"/>
  <c r="CK19" i="3" s="1"/>
  <c r="CE22" i="3"/>
  <c r="CF19" i="3" s="1"/>
  <c r="CJ87" i="3"/>
  <c r="CE87" i="3"/>
  <c r="CJ144" i="3"/>
  <c r="CE144" i="3"/>
  <c r="CJ218" i="3"/>
  <c r="CK218" i="3" s="1"/>
  <c r="CE218" i="3"/>
  <c r="CF218" i="3" s="1"/>
  <c r="CJ273" i="3"/>
  <c r="CE273" i="3"/>
  <c r="CJ299" i="3"/>
  <c r="CE299" i="3"/>
  <c r="CJ371" i="3"/>
  <c r="CE371" i="3"/>
  <c r="CJ382" i="3"/>
  <c r="CE382" i="3"/>
  <c r="CJ439" i="3"/>
  <c r="CE439" i="3"/>
  <c r="CJ475" i="3"/>
  <c r="CE475" i="3"/>
  <c r="CJ134" i="3"/>
  <c r="CE134" i="3"/>
  <c r="CJ177" i="3"/>
  <c r="CE177" i="3"/>
  <c r="CJ242" i="3"/>
  <c r="CE242" i="3"/>
  <c r="CJ298" i="3"/>
  <c r="CE298" i="3"/>
  <c r="CJ409" i="3"/>
  <c r="CE409" i="3"/>
  <c r="CJ429" i="3"/>
  <c r="CE429" i="3"/>
  <c r="CJ477" i="3"/>
  <c r="CE477" i="3"/>
  <c r="CJ133" i="3"/>
  <c r="CE133" i="3"/>
  <c r="CJ184" i="3"/>
  <c r="CE184" i="3"/>
  <c r="CJ257" i="3"/>
  <c r="CE257" i="3"/>
  <c r="CJ276" i="3"/>
  <c r="CK276" i="3" s="1"/>
  <c r="CE276" i="3"/>
  <c r="CJ325" i="3"/>
  <c r="CE325" i="3"/>
  <c r="CJ349" i="3"/>
  <c r="CE349" i="3"/>
  <c r="CJ396" i="3"/>
  <c r="CE396" i="3"/>
  <c r="CJ433" i="3"/>
  <c r="CE433" i="3"/>
  <c r="CJ468" i="3"/>
  <c r="CE468" i="3"/>
  <c r="CJ487" i="3"/>
  <c r="CE487" i="3"/>
  <c r="CJ369" i="3"/>
  <c r="CE369" i="3"/>
  <c r="BS55" i="3"/>
  <c r="AJ55" i="3"/>
  <c r="AJ613" i="3" s="1"/>
  <c r="AJ618" i="3" s="1"/>
  <c r="CJ54" i="3"/>
  <c r="CE54" i="3"/>
  <c r="CJ18" i="3"/>
  <c r="CE18" i="3"/>
  <c r="CJ51" i="3"/>
  <c r="CE51" i="3"/>
  <c r="CJ14" i="3"/>
  <c r="CE14" i="3"/>
  <c r="CJ7" i="3"/>
  <c r="CE7" i="3"/>
  <c r="CJ38" i="3"/>
  <c r="CE38" i="3"/>
  <c r="CJ16" i="3"/>
  <c r="CE16" i="3"/>
  <c r="CJ39" i="3"/>
  <c r="CE39" i="3"/>
  <c r="CJ12" i="3"/>
  <c r="CE12" i="3"/>
  <c r="CJ50" i="3"/>
  <c r="CE50" i="3"/>
  <c r="CJ37" i="3"/>
  <c r="CE37" i="3"/>
  <c r="CJ131" i="3"/>
  <c r="CE131" i="3"/>
  <c r="CJ141" i="3"/>
  <c r="CE141" i="3"/>
  <c r="CJ204" i="3"/>
  <c r="CE204" i="3"/>
  <c r="CJ228" i="3"/>
  <c r="CE228" i="3"/>
  <c r="CJ17" i="3"/>
  <c r="CE17" i="3"/>
  <c r="CJ128" i="3"/>
  <c r="CE128" i="3"/>
  <c r="CJ154" i="3"/>
  <c r="CE154" i="3"/>
  <c r="CJ195" i="3"/>
  <c r="CE195" i="3"/>
  <c r="CJ227" i="3"/>
  <c r="CE227" i="3"/>
  <c r="CJ252" i="3"/>
  <c r="CE252" i="3"/>
  <c r="CJ271" i="3"/>
  <c r="CE271" i="3"/>
  <c r="CJ96" i="3"/>
  <c r="CE96" i="3"/>
  <c r="CF96" i="3" s="1"/>
  <c r="CJ165" i="3"/>
  <c r="CE165" i="3"/>
  <c r="CJ269" i="3"/>
  <c r="CE269" i="3"/>
  <c r="CJ89" i="3"/>
  <c r="CE89" i="3"/>
  <c r="CJ112" i="3"/>
  <c r="CE112" i="3"/>
  <c r="CJ232" i="3"/>
  <c r="CE232" i="3"/>
  <c r="CJ243" i="3"/>
  <c r="CE243" i="3"/>
  <c r="CJ266" i="3"/>
  <c r="CE266" i="3"/>
  <c r="CJ292" i="3"/>
  <c r="CE292" i="3"/>
  <c r="CJ319" i="3"/>
  <c r="CE319" i="3"/>
  <c r="CJ310" i="3"/>
  <c r="CE310" i="3"/>
  <c r="CJ367" i="3"/>
  <c r="CE367" i="3"/>
  <c r="CJ389" i="3"/>
  <c r="CE389" i="3"/>
  <c r="CJ401" i="3"/>
  <c r="CE401" i="3"/>
  <c r="CJ424" i="3"/>
  <c r="CE424" i="3"/>
  <c r="CJ437" i="3"/>
  <c r="CE437" i="3"/>
  <c r="CJ467" i="3"/>
  <c r="CE467" i="3"/>
  <c r="CJ479" i="3"/>
  <c r="CE479" i="3"/>
  <c r="CJ493" i="3"/>
  <c r="CE493" i="3"/>
  <c r="CJ507" i="3"/>
  <c r="CE507" i="3"/>
  <c r="CJ544" i="3"/>
  <c r="CE544" i="3"/>
  <c r="CJ450" i="3"/>
  <c r="CE450" i="3"/>
  <c r="CJ313" i="3"/>
  <c r="CE313" i="3"/>
  <c r="CJ440" i="3"/>
  <c r="CE440" i="3"/>
  <c r="CJ518" i="3"/>
  <c r="CE518" i="3"/>
  <c r="CJ304" i="3"/>
  <c r="CE304" i="3"/>
  <c r="CJ386" i="3"/>
  <c r="CE386" i="3"/>
  <c r="CJ411" i="3"/>
  <c r="CE411" i="3"/>
  <c r="CJ426" i="3"/>
  <c r="CE426" i="3"/>
  <c r="CJ478" i="3"/>
  <c r="CE478" i="3"/>
  <c r="CJ490" i="3"/>
  <c r="CE490" i="3"/>
  <c r="CJ513" i="3"/>
  <c r="CE513" i="3"/>
  <c r="CJ539" i="3"/>
  <c r="CE539" i="3"/>
  <c r="CJ571" i="3"/>
  <c r="CE571" i="3"/>
  <c r="CJ547" i="3"/>
  <c r="CE547" i="3"/>
  <c r="CJ99" i="3"/>
  <c r="CE99" i="3"/>
  <c r="CJ43" i="3"/>
  <c r="CE43" i="3"/>
  <c r="CJ62" i="3"/>
  <c r="CE62" i="3"/>
  <c r="CJ116" i="3"/>
  <c r="CE116" i="3"/>
  <c r="CJ135" i="3"/>
  <c r="CE135" i="3"/>
  <c r="CJ142" i="3"/>
  <c r="CE142" i="3"/>
  <c r="CJ151" i="3"/>
  <c r="CE151" i="3"/>
  <c r="CJ180" i="3"/>
  <c r="CE180" i="3"/>
  <c r="CJ213" i="3"/>
  <c r="CE213" i="3"/>
  <c r="CJ221" i="3"/>
  <c r="CE221" i="3"/>
  <c r="CJ233" i="3"/>
  <c r="CE233" i="3"/>
  <c r="CJ29" i="3"/>
  <c r="CE29" i="3"/>
  <c r="CJ83" i="3"/>
  <c r="CE83" i="3"/>
  <c r="CJ146" i="3"/>
  <c r="CE146" i="3"/>
  <c r="CJ163" i="3"/>
  <c r="CE163" i="3"/>
  <c r="CJ205" i="3"/>
  <c r="CE205" i="3"/>
  <c r="CJ244" i="3"/>
  <c r="CE244" i="3"/>
  <c r="CJ275" i="3"/>
  <c r="CK273" i="3" s="1"/>
  <c r="CE275" i="3"/>
  <c r="CJ100" i="3"/>
  <c r="CE100" i="3"/>
  <c r="CJ132" i="3"/>
  <c r="CE132" i="3"/>
  <c r="CJ185" i="3"/>
  <c r="CE185" i="3"/>
  <c r="CJ250" i="3"/>
  <c r="CE250" i="3"/>
  <c r="CJ284" i="3"/>
  <c r="CE284" i="3"/>
  <c r="CJ124" i="3"/>
  <c r="CE124" i="3"/>
  <c r="CJ181" i="3"/>
  <c r="CE181" i="3"/>
  <c r="CJ211" i="3"/>
  <c r="CE211" i="3"/>
  <c r="CJ234" i="3"/>
  <c r="CE234" i="3"/>
  <c r="CJ245" i="3"/>
  <c r="CE245" i="3"/>
  <c r="CJ256" i="3"/>
  <c r="CK256" i="3" s="1"/>
  <c r="CE256" i="3"/>
  <c r="CF256" i="3" s="1"/>
  <c r="CJ268" i="3"/>
  <c r="CE268" i="3"/>
  <c r="CJ294" i="3"/>
  <c r="CK294" i="3" s="1"/>
  <c r="CE294" i="3"/>
  <c r="CJ320" i="3"/>
  <c r="CE320" i="3"/>
  <c r="CJ368" i="3"/>
  <c r="CE368" i="3"/>
  <c r="CJ397" i="3"/>
  <c r="CE397" i="3"/>
  <c r="CJ458" i="3"/>
  <c r="CE458" i="3"/>
  <c r="CJ497" i="3"/>
  <c r="CE497" i="3"/>
  <c r="CJ508" i="3"/>
  <c r="CE508" i="3"/>
  <c r="CJ548" i="3"/>
  <c r="CE548" i="3"/>
  <c r="CJ406" i="3"/>
  <c r="CE406" i="3"/>
  <c r="CJ456" i="3"/>
  <c r="CE456" i="3"/>
  <c r="CJ353" i="3"/>
  <c r="CE353" i="3"/>
  <c r="CJ485" i="3"/>
  <c r="CE485" i="3"/>
  <c r="CJ311" i="3"/>
  <c r="CE311" i="3"/>
  <c r="CJ357" i="3"/>
  <c r="CK356" i="3" s="1"/>
  <c r="CE357" i="3"/>
  <c r="CF356" i="3" s="1"/>
  <c r="CJ394" i="3"/>
  <c r="CE394" i="3"/>
  <c r="CJ420" i="3"/>
  <c r="CE420" i="3"/>
  <c r="CJ453" i="3"/>
  <c r="CE453" i="3"/>
  <c r="CJ460" i="3"/>
  <c r="CE460" i="3"/>
  <c r="CJ471" i="3"/>
  <c r="CE471" i="3"/>
  <c r="CJ480" i="3"/>
  <c r="CE480" i="3"/>
  <c r="CJ494" i="3"/>
  <c r="CE494" i="3"/>
  <c r="CJ540" i="3"/>
  <c r="CE540" i="3"/>
  <c r="CJ361" i="3"/>
  <c r="CE361" i="3"/>
  <c r="CJ591" i="3"/>
  <c r="CE591" i="3"/>
  <c r="CJ593" i="3"/>
  <c r="CE593" i="3"/>
  <c r="CJ354" i="3"/>
  <c r="CE354" i="3"/>
  <c r="CJ573" i="3"/>
  <c r="CE573" i="3"/>
  <c r="BS124" i="3"/>
  <c r="AZ124" i="3"/>
  <c r="CJ101" i="3"/>
  <c r="CE101" i="3"/>
  <c r="CJ49" i="3"/>
  <c r="CE49" i="3"/>
  <c r="CJ65" i="3"/>
  <c r="CE65" i="3"/>
  <c r="CJ92" i="3"/>
  <c r="CE92" i="3"/>
  <c r="CJ117" i="3"/>
  <c r="CE117" i="3"/>
  <c r="CJ137" i="3"/>
  <c r="CE137" i="3"/>
  <c r="CJ145" i="3"/>
  <c r="CE145" i="3"/>
  <c r="CJ160" i="3"/>
  <c r="CE160" i="3"/>
  <c r="CJ214" i="3"/>
  <c r="CE214" i="3"/>
  <c r="CJ237" i="3"/>
  <c r="CE237" i="3"/>
  <c r="CJ69" i="3"/>
  <c r="CE69" i="3"/>
  <c r="CJ88" i="3"/>
  <c r="CE88" i="3"/>
  <c r="CJ215" i="3"/>
  <c r="CE215" i="3"/>
  <c r="CJ279" i="3"/>
  <c r="CE279" i="3"/>
  <c r="CJ109" i="3"/>
  <c r="CE109" i="3"/>
  <c r="CJ138" i="3"/>
  <c r="CE138" i="3"/>
  <c r="CJ189" i="3"/>
  <c r="CE189" i="3"/>
  <c r="CJ286" i="3"/>
  <c r="CE286" i="3"/>
  <c r="CJ102" i="3"/>
  <c r="CE102" i="3"/>
  <c r="CJ140" i="3"/>
  <c r="CE140" i="3"/>
  <c r="CJ229" i="3"/>
  <c r="CE229" i="3"/>
  <c r="CJ236" i="3"/>
  <c r="CE236" i="3"/>
  <c r="CJ247" i="3"/>
  <c r="CE247" i="3"/>
  <c r="CJ259" i="3"/>
  <c r="CE259" i="3"/>
  <c r="CJ301" i="3"/>
  <c r="CE301" i="3"/>
  <c r="CJ329" i="3"/>
  <c r="CE329" i="3"/>
  <c r="CJ337" i="3"/>
  <c r="CE337" i="3"/>
  <c r="CJ399" i="3"/>
  <c r="CE399" i="3"/>
  <c r="CJ416" i="3"/>
  <c r="CE416" i="3"/>
  <c r="CJ432" i="3"/>
  <c r="CE432" i="3"/>
  <c r="CJ441" i="3"/>
  <c r="CE441" i="3"/>
  <c r="CJ414" i="3"/>
  <c r="CE414" i="3"/>
  <c r="CJ463" i="3"/>
  <c r="CE463" i="3"/>
  <c r="CJ385" i="3"/>
  <c r="CE385" i="3"/>
  <c r="CJ415" i="3"/>
  <c r="CE415" i="3"/>
  <c r="CJ431" i="3"/>
  <c r="CE431" i="3"/>
  <c r="CJ503" i="3"/>
  <c r="CE503" i="3"/>
  <c r="CJ533" i="3"/>
  <c r="CE533" i="3"/>
  <c r="CJ321" i="3"/>
  <c r="CE321" i="3"/>
  <c r="CJ364" i="3"/>
  <c r="CE364" i="3"/>
  <c r="CJ422" i="3"/>
  <c r="CE422" i="3"/>
  <c r="CJ434" i="3"/>
  <c r="CE434" i="3"/>
  <c r="CJ454" i="3"/>
  <c r="CE454" i="3"/>
  <c r="CJ461" i="3"/>
  <c r="CE461" i="3"/>
  <c r="CJ482" i="3"/>
  <c r="CK482" i="3" s="1"/>
  <c r="CE482" i="3"/>
  <c r="CJ498" i="3"/>
  <c r="CE498" i="3"/>
  <c r="CJ524" i="3"/>
  <c r="CE524" i="3"/>
  <c r="CJ543" i="3"/>
  <c r="CE543" i="3"/>
  <c r="CJ581" i="3"/>
  <c r="CE581" i="3"/>
  <c r="CJ365" i="3"/>
  <c r="CE365" i="3"/>
  <c r="CJ555" i="3"/>
  <c r="CE555" i="3"/>
  <c r="BS536" i="3"/>
  <c r="CJ34" i="3"/>
  <c r="CE34" i="3"/>
  <c r="CJ53" i="3"/>
  <c r="CE53" i="3"/>
  <c r="CJ125" i="3"/>
  <c r="CE125" i="3"/>
  <c r="CJ172" i="3"/>
  <c r="CE172" i="3"/>
  <c r="CJ202" i="3"/>
  <c r="CE202" i="3"/>
  <c r="CJ226" i="3"/>
  <c r="CE226" i="3"/>
  <c r="CJ73" i="3"/>
  <c r="CE73" i="3"/>
  <c r="CJ110" i="3"/>
  <c r="CE110" i="3"/>
  <c r="CJ152" i="3"/>
  <c r="CE152" i="3"/>
  <c r="CJ175" i="3"/>
  <c r="CE175" i="3"/>
  <c r="CJ222" i="3"/>
  <c r="CE222" i="3"/>
  <c r="CJ251" i="3"/>
  <c r="CE251" i="3"/>
  <c r="CJ123" i="3"/>
  <c r="CE123" i="3"/>
  <c r="CJ162" i="3"/>
  <c r="CE162" i="3"/>
  <c r="CJ194" i="3"/>
  <c r="CE194" i="3"/>
  <c r="CJ263" i="3"/>
  <c r="CE263" i="3"/>
  <c r="CJ289" i="3"/>
  <c r="CE289" i="3"/>
  <c r="CJ72" i="3"/>
  <c r="CE72" i="3"/>
  <c r="CJ70" i="3"/>
  <c r="CE70" i="3"/>
  <c r="CJ156" i="3"/>
  <c r="CE156" i="3"/>
  <c r="CJ197" i="3"/>
  <c r="CE197" i="3"/>
  <c r="CJ230" i="3"/>
  <c r="CE230" i="3"/>
  <c r="CJ240" i="3"/>
  <c r="CE240" i="3"/>
  <c r="CJ249" i="3"/>
  <c r="CE249" i="3"/>
  <c r="CJ262" i="3"/>
  <c r="CE262" i="3"/>
  <c r="CJ281" i="3"/>
  <c r="CE281" i="3"/>
  <c r="CJ309" i="3"/>
  <c r="CE309" i="3"/>
  <c r="CJ340" i="3"/>
  <c r="CE340" i="3"/>
  <c r="CJ363" i="3"/>
  <c r="CE363" i="3"/>
  <c r="CJ388" i="3"/>
  <c r="CE388" i="3"/>
  <c r="CJ400" i="3"/>
  <c r="CE400" i="3"/>
  <c r="CJ417" i="3"/>
  <c r="CE417" i="3"/>
  <c r="CJ451" i="3"/>
  <c r="CE451" i="3"/>
  <c r="CJ476" i="3"/>
  <c r="CE476" i="3"/>
  <c r="CJ489" i="3"/>
  <c r="CE489" i="3"/>
  <c r="CJ504" i="3"/>
  <c r="CE504" i="3"/>
  <c r="CJ529" i="3"/>
  <c r="CE529" i="3"/>
  <c r="CJ430" i="3"/>
  <c r="CE430" i="3"/>
  <c r="CJ464" i="3"/>
  <c r="CE464" i="3"/>
  <c r="CJ395" i="3"/>
  <c r="CE395" i="3"/>
  <c r="CJ436" i="3"/>
  <c r="CE436" i="3"/>
  <c r="CJ465" i="3"/>
  <c r="CE465" i="3"/>
  <c r="CJ510" i="3"/>
  <c r="CE510" i="3"/>
  <c r="CJ535" i="3"/>
  <c r="CE535" i="3"/>
  <c r="CJ370" i="3"/>
  <c r="CE370" i="3"/>
  <c r="CJ455" i="3"/>
  <c r="CE455" i="3"/>
  <c r="CJ462" i="3"/>
  <c r="CE462" i="3"/>
  <c r="CJ474" i="3"/>
  <c r="CE474" i="3"/>
  <c r="CJ538" i="3"/>
  <c r="CE538" i="3"/>
  <c r="CJ373" i="3"/>
  <c r="CE373" i="3"/>
  <c r="CJ561" i="3"/>
  <c r="CE561" i="3"/>
  <c r="CJ575" i="3"/>
  <c r="CE575" i="3"/>
  <c r="CJ605" i="3"/>
  <c r="CK604" i="3" s="1"/>
  <c r="CE605" i="3"/>
  <c r="CF604" i="3" s="1"/>
  <c r="CJ78" i="3"/>
  <c r="CE78" i="3"/>
  <c r="CJ82" i="3"/>
  <c r="CE82" i="3"/>
  <c r="CJ75" i="3"/>
  <c r="CE75" i="3"/>
  <c r="CJ44" i="3"/>
  <c r="CE44" i="3"/>
  <c r="CJ66" i="3"/>
  <c r="CE66" i="3"/>
  <c r="CD608" i="3"/>
  <c r="CE10" i="3"/>
  <c r="CJ200" i="3"/>
  <c r="CE200" i="3"/>
  <c r="CJ187" i="3"/>
  <c r="CE187" i="3"/>
  <c r="CJ115" i="3"/>
  <c r="CE115" i="3"/>
  <c r="CJ283" i="3"/>
  <c r="CE283" i="3"/>
  <c r="CJ315" i="3"/>
  <c r="CE315" i="3"/>
  <c r="CJ348" i="3"/>
  <c r="CE348" i="3"/>
  <c r="CJ322" i="3"/>
  <c r="CE322" i="3"/>
  <c r="CJ359" i="3"/>
  <c r="CE359" i="3"/>
  <c r="CE546" i="3"/>
  <c r="CJ546" i="3"/>
  <c r="CJ77" i="3"/>
  <c r="CE77" i="3"/>
  <c r="CJ81" i="3"/>
  <c r="CE81" i="3"/>
  <c r="CJ13" i="3"/>
  <c r="CE13" i="3"/>
  <c r="CJ61" i="3"/>
  <c r="CE61" i="3"/>
  <c r="CJ127" i="3"/>
  <c r="CE127" i="3"/>
  <c r="CJ164" i="3"/>
  <c r="CE164" i="3"/>
  <c r="CJ193" i="3"/>
  <c r="CE193" i="3"/>
  <c r="CJ119" i="3"/>
  <c r="CE119" i="3"/>
  <c r="CJ191" i="3"/>
  <c r="CE191" i="3"/>
  <c r="CJ209" i="3"/>
  <c r="CE209" i="3"/>
  <c r="CJ305" i="3"/>
  <c r="CE305" i="3"/>
  <c r="CJ362" i="3"/>
  <c r="CE362" i="3"/>
  <c r="CJ531" i="3"/>
  <c r="CE531" i="3"/>
  <c r="CE519" i="3"/>
  <c r="CJ519" i="3"/>
  <c r="CJ534" i="3"/>
  <c r="CE534" i="3"/>
  <c r="CJ58" i="3"/>
  <c r="CE58" i="3"/>
  <c r="CJ90" i="3"/>
  <c r="CE90" i="3"/>
  <c r="CJ216" i="3"/>
  <c r="CE216" i="3"/>
  <c r="CF216" i="3" s="1"/>
  <c r="CJ332" i="3"/>
  <c r="CE332" i="3"/>
  <c r="CJ552" i="3"/>
  <c r="CE552" i="3"/>
  <c r="CE521" i="3"/>
  <c r="CJ521" i="3"/>
  <c r="CJ560" i="3"/>
  <c r="CE560" i="3"/>
  <c r="CJ536" i="3"/>
  <c r="CE536" i="3"/>
  <c r="CJ167" i="3"/>
  <c r="CE167" i="3"/>
  <c r="CJ308" i="3"/>
  <c r="CE308" i="3"/>
  <c r="CJ404" i="3"/>
  <c r="CE404" i="3"/>
  <c r="CJ341" i="3"/>
  <c r="CE341" i="3"/>
  <c r="CE523" i="3"/>
  <c r="CF523" i="3" s="1"/>
  <c r="CJ523" i="3"/>
  <c r="CK523" i="3" s="1"/>
  <c r="CJ74" i="3"/>
  <c r="CE74" i="3"/>
  <c r="CJ84" i="3"/>
  <c r="CE84" i="3"/>
  <c r="CJ41" i="3"/>
  <c r="CE41" i="3"/>
  <c r="CJ33" i="3"/>
  <c r="CE33" i="3"/>
  <c r="CJ303" i="3"/>
  <c r="CE303" i="3"/>
  <c r="CJ300" i="3"/>
  <c r="CE300" i="3"/>
  <c r="CJ408" i="3"/>
  <c r="CE408" i="3"/>
  <c r="CJ328" i="3"/>
  <c r="CE328" i="3"/>
  <c r="CJ380" i="3"/>
  <c r="CE380" i="3"/>
  <c r="CJ377" i="3"/>
  <c r="CE377" i="3"/>
  <c r="CE526" i="3"/>
  <c r="CJ526" i="3"/>
  <c r="CJ556" i="3"/>
  <c r="CE556" i="3"/>
  <c r="CE527" i="3"/>
  <c r="CJ527" i="3"/>
  <c r="CE542" i="3"/>
  <c r="CJ542" i="3"/>
  <c r="CJ557" i="3"/>
  <c r="CE557" i="3"/>
  <c r="CK484" i="3" l="1"/>
  <c r="CK96" i="3"/>
  <c r="CL96" i="3" s="1"/>
  <c r="CL599" i="3"/>
  <c r="CK298" i="3"/>
  <c r="CK457" i="3"/>
  <c r="CF252" i="3"/>
  <c r="CK216" i="3"/>
  <c r="CL216" i="3" s="1"/>
  <c r="CK344" i="3"/>
  <c r="CK577" i="3"/>
  <c r="CL577" i="3" s="1"/>
  <c r="CK142" i="3"/>
  <c r="CF557" i="3"/>
  <c r="CK40" i="3"/>
  <c r="CF484" i="3"/>
  <c r="CL484" i="3" s="1"/>
  <c r="CF273" i="3"/>
  <c r="CK349" i="3"/>
  <c r="CK307" i="3"/>
  <c r="CL307" i="3" s="1"/>
  <c r="CF112" i="3"/>
  <c r="CK268" i="3"/>
  <c r="CF577" i="3"/>
  <c r="CF587" i="3"/>
  <c r="CF276" i="3"/>
  <c r="AZ613" i="3"/>
  <c r="AZ618" i="3" s="1"/>
  <c r="CK28" i="3"/>
  <c r="CF344" i="3"/>
  <c r="CF298" i="3"/>
  <c r="CK178" i="3"/>
  <c r="CF435" i="3"/>
  <c r="CF482" i="3"/>
  <c r="CL482" i="3" s="1"/>
  <c r="CF294" i="3"/>
  <c r="CL294" i="3" s="1"/>
  <c r="CK189" i="3"/>
  <c r="CK475" i="3"/>
  <c r="CK417" i="3"/>
  <c r="CK460" i="3"/>
  <c r="CL218" i="3"/>
  <c r="CL56" i="3"/>
  <c r="CF601" i="3"/>
  <c r="CK561" i="3"/>
  <c r="CK447" i="3"/>
  <c r="CF124" i="3"/>
  <c r="CF464" i="3"/>
  <c r="CF400" i="3"/>
  <c r="CF377" i="3"/>
  <c r="CF307" i="3"/>
  <c r="CK124" i="3"/>
  <c r="CL124" i="3" s="1"/>
  <c r="CK112" i="3"/>
  <c r="CL112" i="3" s="1"/>
  <c r="CK435" i="3"/>
  <c r="CK400" i="3"/>
  <c r="CK252" i="3"/>
  <c r="CL276" i="3"/>
  <c r="CF561" i="3"/>
  <c r="CK601" i="3"/>
  <c r="CK257" i="3"/>
  <c r="CK557" i="3"/>
  <c r="CF28" i="3"/>
  <c r="CK89" i="3"/>
  <c r="CF201" i="3"/>
  <c r="CK487" i="3"/>
  <c r="CF524" i="3"/>
  <c r="CF301" i="3"/>
  <c r="CF547" i="3"/>
  <c r="CK201" i="3"/>
  <c r="CK117" i="3"/>
  <c r="CK153" i="3"/>
  <c r="CF278" i="3"/>
  <c r="CF178" i="3"/>
  <c r="CF429" i="3"/>
  <c r="CF475" i="3"/>
  <c r="CF417" i="3"/>
  <c r="CF349" i="3"/>
  <c r="CF457" i="3"/>
  <c r="CK291" i="3"/>
  <c r="CK368" i="3"/>
  <c r="CF219" i="3"/>
  <c r="CF89" i="3"/>
  <c r="CF487" i="3"/>
  <c r="CF117" i="3"/>
  <c r="CK587" i="3"/>
  <c r="CL356" i="3"/>
  <c r="CL273" i="3"/>
  <c r="CF291" i="3"/>
  <c r="CF14" i="3"/>
  <c r="CL19" i="3"/>
  <c r="CK219" i="3"/>
  <c r="CK14" i="3"/>
  <c r="CK464" i="3"/>
  <c r="CK429" i="3"/>
  <c r="CK221" i="3"/>
  <c r="CK285" i="3"/>
  <c r="CK47" i="3"/>
  <c r="CK469" i="3"/>
  <c r="CL256" i="3"/>
  <c r="CK244" i="3"/>
  <c r="CK98" i="3"/>
  <c r="CK364" i="3"/>
  <c r="CF403" i="3"/>
  <c r="CK57" i="3"/>
  <c r="CK278" i="3"/>
  <c r="CF108" i="3"/>
  <c r="CF460" i="3"/>
  <c r="CF268" i="3"/>
  <c r="CF221" i="3"/>
  <c r="CF142" i="3"/>
  <c r="CK108" i="3"/>
  <c r="CK502" i="3"/>
  <c r="CK301" i="3"/>
  <c r="CF40" i="3"/>
  <c r="CK536" i="3"/>
  <c r="CK332" i="3"/>
  <c r="CF502" i="3"/>
  <c r="CF153" i="3"/>
  <c r="CK358" i="3"/>
  <c r="CK313" i="3"/>
  <c r="CF364" i="3"/>
  <c r="CF257" i="3"/>
  <c r="CF285" i="3"/>
  <c r="CF47" i="3"/>
  <c r="CF469" i="3"/>
  <c r="CF368" i="3"/>
  <c r="CF244" i="3"/>
  <c r="CF98" i="3"/>
  <c r="CF447" i="3"/>
  <c r="CK377" i="3"/>
  <c r="CF536" i="3"/>
  <c r="CF332" i="3"/>
  <c r="CL604" i="3"/>
  <c r="CF358" i="3"/>
  <c r="CF313" i="3"/>
  <c r="CF7" i="3"/>
  <c r="CE608" i="3"/>
  <c r="CE613" i="3"/>
  <c r="CF66" i="3"/>
  <c r="CK66" i="3"/>
  <c r="CL523" i="3"/>
  <c r="CK403" i="3"/>
  <c r="CF57" i="3"/>
  <c r="CI608" i="3"/>
  <c r="CJ10" i="3"/>
  <c r="CF82" i="3"/>
  <c r="CK524" i="3"/>
  <c r="CK547" i="3"/>
  <c r="CF189" i="3"/>
  <c r="CK82" i="3"/>
  <c r="CL344" i="3" l="1"/>
  <c r="CL298" i="3"/>
  <c r="CL601" i="3"/>
  <c r="CL349" i="3"/>
  <c r="CL28" i="3"/>
  <c r="CL457" i="3"/>
  <c r="CL561" i="3"/>
  <c r="CL447" i="3"/>
  <c r="CL40" i="3"/>
  <c r="CL142" i="3"/>
  <c r="CL460" i="3"/>
  <c r="CL117" i="3"/>
  <c r="CL435" i="3"/>
  <c r="CL252" i="3"/>
  <c r="CL475" i="3"/>
  <c r="CL557" i="3"/>
  <c r="CL377" i="3"/>
  <c r="CL89" i="3"/>
  <c r="CL417" i="3"/>
  <c r="CL268" i="3"/>
  <c r="CL587" i="3"/>
  <c r="CL547" i="3"/>
  <c r="CL201" i="3"/>
  <c r="CL178" i="3"/>
  <c r="CL153" i="3"/>
  <c r="CL429" i="3"/>
  <c r="CL189" i="3"/>
  <c r="CL524" i="3"/>
  <c r="CL301" i="3"/>
  <c r="CL257" i="3"/>
  <c r="CL400" i="3"/>
  <c r="CL358" i="3"/>
  <c r="CL464" i="3"/>
  <c r="CL57" i="3"/>
  <c r="CL403" i="3"/>
  <c r="CL502" i="3"/>
  <c r="CL278" i="3"/>
  <c r="CL332" i="3"/>
  <c r="CL108" i="3"/>
  <c r="CL368" i="3"/>
  <c r="CL536" i="3"/>
  <c r="CL14" i="3"/>
  <c r="CL219" i="3"/>
  <c r="CL291" i="3"/>
  <c r="CL487" i="3"/>
  <c r="CL313" i="3"/>
  <c r="CL244" i="3"/>
  <c r="CL285" i="3"/>
  <c r="CL364" i="3"/>
  <c r="CL221" i="3"/>
  <c r="CL469" i="3"/>
  <c r="CL98" i="3"/>
  <c r="CL47" i="3"/>
  <c r="CF608" i="3"/>
  <c r="CL66" i="3"/>
  <c r="CJ613" i="3"/>
  <c r="CG622" i="3" s="1"/>
  <c r="CJ608" i="3"/>
  <c r="CK7" i="3"/>
  <c r="CK608" i="3" s="1"/>
  <c r="CE615" i="3"/>
  <c r="CE617" i="3" s="1"/>
  <c r="CL82" i="3"/>
  <c r="CJ615" i="3" l="1"/>
  <c r="CJ617" i="3" s="1"/>
  <c r="CL7" i="3"/>
</calcChain>
</file>

<file path=xl/sharedStrings.xml><?xml version="1.0" encoding="utf-8"?>
<sst xmlns="http://schemas.openxmlformats.org/spreadsheetml/2006/main" count="2076" uniqueCount="1366">
  <si>
    <t>ΣΥΣΤ.ASA SCH40 4"x 2"</t>
  </si>
  <si>
    <t>3.16.04.001</t>
  </si>
  <si>
    <t>3.16.03.223</t>
  </si>
  <si>
    <t>3.16.03.208</t>
  </si>
  <si>
    <t>3.14.00.046</t>
  </si>
  <si>
    <t>ΥΔΡΟΜΕΤΡΩΝ ΣΕΤ ΔΙΑΝΟΜΕΑ 1.1/2"-2"</t>
  </si>
  <si>
    <t>3.20.00.091</t>
  </si>
  <si>
    <t>ΥΔΡΟΜΕΤΡΩΝ ΛΑΣΤΙΧΑ 2"-2.1/2"</t>
  </si>
  <si>
    <t>3.20.00.082</t>
  </si>
  <si>
    <t>ΥΔΡΟΜΕΤΡΩΝ ΓΥΑΛΙΑ ΜΕ ΚΟΝΤΕΡ</t>
  </si>
  <si>
    <t>3.20.00.059</t>
  </si>
  <si>
    <t>ΥΔΡΟΜΕΤΡΩΝ ΣΕΤ ΔΙΑΝΟΜΕΑ 1"-1.1/4"</t>
  </si>
  <si>
    <t>3.20.00.012</t>
  </si>
  <si>
    <t>ΥΔΡΟΜΕΤΡΩΝ ΣΕΤ ΔΙΑΝΟΜΕΑ 1/2"-3/4"</t>
  </si>
  <si>
    <t>3.20.00.013</t>
  </si>
  <si>
    <t>3.20.00.073</t>
  </si>
  <si>
    <t>ΥΔΡΟΜΕΤΡΩΝ ΣΕΤ ΡΑΚΟΡ 1.1/4"</t>
  </si>
  <si>
    <t>3.20.00.072</t>
  </si>
  <si>
    <t>ΥΔΡΟΜΕΤΡΩΝ ΣΕΤ ΡΑΚΟΡ 3/4"</t>
  </si>
  <si>
    <t>3.20.00.079</t>
  </si>
  <si>
    <t>ΥΔΡΟΜΕΤΡΩΝ ΤΡΙΓΩΝ.ΦΙΜΠΕΡ</t>
  </si>
  <si>
    <t>3.20.00.084</t>
  </si>
  <si>
    <t>ΥΔΡΟΜΕΤΡΩΝ ΦΛΑΝΤΖΑ 1.1/4"</t>
  </si>
  <si>
    <t>3.20.00.120</t>
  </si>
  <si>
    <t>ΥΔΡΟΜΕΤΡΩΝ ΦΤΕΡΩΤΗ 1"-1.1/4"</t>
  </si>
  <si>
    <t>3.20.00.017</t>
  </si>
  <si>
    <t>ΥΔΡΟΜΕΤΡΩΝ ΦΤΕΡΩΤΗ 1.1/2"-2"</t>
  </si>
  <si>
    <t>3.08.01.006</t>
  </si>
  <si>
    <t>ΒΑΛΒΙΔΑ ΑΝΤ/ΦΗΣ ΕΛ.ΕΜΦΡ.Φ100</t>
  </si>
  <si>
    <t>3.12.02.000</t>
  </si>
  <si>
    <t>ΓΩΝΙΑ ΚΟΡΔ.ΓΑΛΒ.1"</t>
  </si>
  <si>
    <t>3.16.07.001</t>
  </si>
  <si>
    <t>ΓΩΝΙΑ ΟΞΥΓ. 114,3</t>
  </si>
  <si>
    <t>3.02.00.075</t>
  </si>
  <si>
    <t>ΡΑΚΟΡ ΚΩΧΛ.ΑΡΣ.Φ32</t>
  </si>
  <si>
    <t>3.02.00.076</t>
  </si>
  <si>
    <t>ΡΑΚΟΡ ΚΩΧΛ.ΑΡΣ.Φ40</t>
  </si>
  <si>
    <t>3.02.00.090</t>
  </si>
  <si>
    <t>ΣΥΝΔΕΣΜΟΣ ΚΩΧΛ.Φ50x50</t>
  </si>
  <si>
    <t>3.16.04.074</t>
  </si>
  <si>
    <t>ΣΥΣΤ.ASA SCH40 4"x 2.1/2"</t>
  </si>
  <si>
    <t>3.12.09.021</t>
  </si>
  <si>
    <t>ΣΥΣΤ.ΑΜΕΡΙΚΗΣ ΓΑΛΒ. 1"x 3/4"</t>
  </si>
  <si>
    <t>3.16.05.012</t>
  </si>
  <si>
    <t>ΣΦΙΚΤΗΡΑΣ Β.Τ. 36-39</t>
  </si>
  <si>
    <t>3.16.05.024</t>
  </si>
  <si>
    <t>ΣΦΙΚΤΗΡΑΣ Β.Τ. 40-44</t>
  </si>
  <si>
    <t>3.16.05.021</t>
  </si>
  <si>
    <t>ΣΦΙΚΤΗΡΑΣ Β.Τ. 52-55</t>
  </si>
  <si>
    <t>3.16.05.015</t>
  </si>
  <si>
    <t>3.20.00.063</t>
  </si>
  <si>
    <t>ΥΔΡΟΜΕΤΡΩΝ ΛΑΣΤΙΧΑ 1.1/2"</t>
  </si>
  <si>
    <t>3.20.00.062</t>
  </si>
  <si>
    <t>ΥΔΡΟΜΕΤΡΩΝ ΛΑΣΤΙΧΑ 1.1/4"</t>
  </si>
  <si>
    <t>3.20.00.117</t>
  </si>
  <si>
    <t>ΥΔΡΟΜΕΤΡΩΝ ΜΟΛΥΒΔΟΣΦΡΑΓΙΔΑ</t>
  </si>
  <si>
    <t>3.20.00.118</t>
  </si>
  <si>
    <t>ΥΔΡΟΜΕΤΡΩΝ ΣΥΡΜΑ ΚΑΡΟΥΛΙ (200m)</t>
  </si>
  <si>
    <t>3.16.11.113</t>
  </si>
  <si>
    <t>ΦΛΑΝΤΖΟΖΙΜΠΩ DN200 211-241</t>
  </si>
  <si>
    <t>3.16.00.017</t>
  </si>
  <si>
    <t>ΑΚΡΟΣ/ΝΙΟ Φ25 (3/4")</t>
  </si>
  <si>
    <t>3.12.03.005</t>
  </si>
  <si>
    <t>ΓΩΝΙΑ ΜΕΒ ΓΑΛΒ. 2.1/2"</t>
  </si>
  <si>
    <t>3.12.03.007</t>
  </si>
  <si>
    <t>ΓΩΝΙΑ ΜΕΒ ΓΑΛΒ. 3/4"</t>
  </si>
  <si>
    <t>3.01.00.067</t>
  </si>
  <si>
    <t>ΞΥΣΤΡΑΣ ΜΑΧΑΙΡΙ ΑΝΤ/ΚΟ</t>
  </si>
  <si>
    <t>3.12.09.039</t>
  </si>
  <si>
    <t>ΣΥΣΤ.ΑΓΓΛΙΑΣ ΓΑΛΒ. 2"x 3/4"</t>
  </si>
  <si>
    <t>3.12.09.030</t>
  </si>
  <si>
    <t>ΣΥΣΤ.ΑΜΕΡΙΚΗΣ ΓΑΛΒ. 3"x 2"</t>
  </si>
  <si>
    <t>3.01.00.518</t>
  </si>
  <si>
    <t>ΤΑΠΑ Ε.Α.ΡΕ100 Φ110</t>
  </si>
  <si>
    <t>ΜΕΓΑΛΗ ΑΠΟΚΛΙΣΗ ΤΙΜΗΣ ΑΠΟ ΠΑΡΕΜΦΕΡΗ ΥΛΙΚΑ</t>
  </si>
  <si>
    <t>3.12.11.007</t>
  </si>
  <si>
    <t>ΤΑΦ ΚΟΡΔΟΝ.ΓΑΛΒ.3/4"</t>
  </si>
  <si>
    <t>3.04.08.054</t>
  </si>
  <si>
    <t>ΦΛΑΝΤΖΑ ΤΟΡΝΟΥ ΣΠΕΙΡΩΜΑ Φ80</t>
  </si>
  <si>
    <t>3.16.03.210</t>
  </si>
  <si>
    <t>ΝΕΑ ΤΙΜΗ-ΜΕΓΑΛΗ ΑΠΟΚΛΙΣΗ ΑΠΌ ΠΑΡΕΜΦΕΡΗ ΥΛΙΚΑ</t>
  </si>
  <si>
    <t>3.05.00.032</t>
  </si>
  <si>
    <t>3.04.02.001</t>
  </si>
  <si>
    <t>ΛΑΣΤΙΧΟ ΠΙΕΣ.Φ125</t>
  </si>
  <si>
    <t>ΓΩΝΙΑ ΗΛΕΚ.ΡΕ100 Φ140-90</t>
  </si>
  <si>
    <t xml:space="preserve">ΝΕΑ ΤΙΜΗ-ΑΠΟΚΛΙΣΗ ΑΠΌ ΠΑΡΕΜΦΕΡΗ ΥΛΙΚΑ </t>
  </si>
  <si>
    <t>3.01.00.017</t>
  </si>
  <si>
    <t>ΓΩΝΙΑ ΗΛΕΚ.ΡΕ100 Φ160-45</t>
  </si>
  <si>
    <t>3.01.00.022</t>
  </si>
  <si>
    <t>ΓΩΝΙΑ ΗΛΕΚ.ΡΕ100 Φ160-90</t>
  </si>
  <si>
    <t>3.12.03.004</t>
  </si>
  <si>
    <t>ΓΩΝΙΑ ΜΕΒ ΓΑΛΒ. 2"</t>
  </si>
  <si>
    <t>3.14.00.040</t>
  </si>
  <si>
    <t>ΕΞΑΕΡΙΣΤΙΚΟ  ΠΛΑΣΤ. 3/4"&amp; 1" Δ.Ε. 16ΑΤΜ</t>
  </si>
  <si>
    <t>3.02.00.620</t>
  </si>
  <si>
    <t>ΣΕΛΛΑ ΠΛΑΣΤ. ΜΕ ΒΙΔΕΣ Φ63</t>
  </si>
  <si>
    <t>3.01.00.533</t>
  </si>
  <si>
    <t>ΤΑΦ Ε.Α.ΡΕ100 Φ160</t>
  </si>
  <si>
    <t>3.13.00.069</t>
  </si>
  <si>
    <t>3.12.01.038</t>
  </si>
  <si>
    <t>ΒΑΝΑΚΙΑ ΟΡΕΙΧ.ΑΠΛΑ 3/4"</t>
  </si>
  <si>
    <t>3.01.00.081</t>
  </si>
  <si>
    <t>ΓΩΝΙΑ ΗΛΕΚ.ΡΕ100 Φ63-45</t>
  </si>
  <si>
    <t>3.16.07.022</t>
  </si>
  <si>
    <t>ΓΩΝΙΑ ΟΞΥΓ.ΓΑΛΒ. 60,3</t>
  </si>
  <si>
    <t>3.14.00.027</t>
  </si>
  <si>
    <t>3.14.00.043</t>
  </si>
  <si>
    <t>3.16.14.055</t>
  </si>
  <si>
    <t>ΖΙΜΠΩ ΕΥΡΟΥΣ 350-390</t>
  </si>
  <si>
    <t>3.16.14.045</t>
  </si>
  <si>
    <t>ΖΙΜΠΩ ΕΥΡΟΥΣ 352-378</t>
  </si>
  <si>
    <t>3.03.00.200</t>
  </si>
  <si>
    <t>ΖΙΜΠΟ Φ355 ΜΑΚΡΥΛΑΙΜΟ ΧΥΤ/ΡΟ ΠΛΑΣ.ΣΩΛ.</t>
  </si>
  <si>
    <t>3.01.00.344</t>
  </si>
  <si>
    <t>ΗΛΕΚ/ΦΕΣ ΡΕ100 Φ25</t>
  </si>
  <si>
    <t>3.01.00.298</t>
  </si>
  <si>
    <t>ΗΛΕΚ/ΦΕΣ ΡΕ100 Φ315</t>
  </si>
  <si>
    <t>3.03.00.113</t>
  </si>
  <si>
    <t>ΘΗΛΥ ΕΝΩΤ.Φ110</t>
  </si>
  <si>
    <t>3.03.00.115</t>
  </si>
  <si>
    <t>ΘΗΛΥ ΕΝΩΤ.Φ315</t>
  </si>
  <si>
    <t>3.03.00.354</t>
  </si>
  <si>
    <t>ΘΗΛΥ ΕΝΩΤ.Φ400</t>
  </si>
  <si>
    <t>3.16.04.033</t>
  </si>
  <si>
    <t>ΚΑΜΠΥΛΗ ASA 2" 90o</t>
  </si>
  <si>
    <t>3.16.04.003</t>
  </si>
  <si>
    <t>ΚΑΜΠΥΛΗ ASA 20"SCHSTD</t>
  </si>
  <si>
    <t>3.16.03.211</t>
  </si>
  <si>
    <t>ΜΕΓΙΣΤΕΣ ΣΥΝΟΛΙΚΕΣ ΠΟΣΟΤΗΤΕΣ</t>
  </si>
  <si>
    <t>ΜΕΣΟ ΟΡΟ</t>
  </si>
  <si>
    <t>ΛΑΙΜΟΣ ΡΝ16 ΡΕ100 Φ110</t>
  </si>
  <si>
    <t>3.01.00.374</t>
  </si>
  <si>
    <t>ΛΑΙΜΟΣ ΡΝ16 ΡΕ100 Φ140</t>
  </si>
  <si>
    <t>ΛΑΙΜΟΣ ΡΝ16 ΡΕ100 Φ280</t>
  </si>
  <si>
    <t>ΤΙΜΗ ΜΟΝΑΔΑΣ ΑΓΟΡΑΣ 2015 ΜΕ Φ.Π.Α.</t>
  </si>
  <si>
    <t>ΤΙΜΗ ΜΟΝΑΔΑΣ ΑΓΟΡΑΣ 2015 ΧΩΡΙΣ Φ.Π.Α.</t>
  </si>
  <si>
    <t>ΣΥΝΟΛΟ ΜΕ Φ.Π.Α</t>
  </si>
  <si>
    <t>ΣΥΝΟΛΟ ΧΩΡΙΣ Φ.Π.Α</t>
  </si>
  <si>
    <t>ΣΥΝΟΛΟ ΧΩΡΙΣ Φ.Π.Α.</t>
  </si>
  <si>
    <t>ΣΥΝΟΛΟ ΜΕ Φ.Π.Α.</t>
  </si>
  <si>
    <t>ΛΑΙΜΟΣ ΡΝ16 ΡΕ100 Φ63</t>
  </si>
  <si>
    <t>3.04.02.010</t>
  </si>
  <si>
    <t>ΛΑΣΤΙΧΟ ΠΙΕΣ.Φ400</t>
  </si>
  <si>
    <t>3.12.07.003</t>
  </si>
  <si>
    <t>ΜΑΝΟΜΕΤΡΟ ΙΝΟΧ 0-16-25ΒΑR</t>
  </si>
  <si>
    <t>3.08.05.016</t>
  </si>
  <si>
    <t>ΜΕΙΩΤΗΣ ΠΙΕΣ.2" 20ΑΤΜ</t>
  </si>
  <si>
    <t>3.12.05.001</t>
  </si>
  <si>
    <t>ΜΟΥΦΑ ΓΑΛΒ. 1.1/2"</t>
  </si>
  <si>
    <t>3.12.05.002</t>
  </si>
  <si>
    <t>ΜΟΥΦΑ ΓΑΛΒ. 1.1/4"</t>
  </si>
  <si>
    <t>3.12.05.003</t>
  </si>
  <si>
    <t>ΜΟΥΦΑ ΓΑΛΒ. 1/2"</t>
  </si>
  <si>
    <t>3.12.05.007</t>
  </si>
  <si>
    <t>ΜΟΥΦΑ ΓΑΛΒ. 3/4"</t>
  </si>
  <si>
    <t>3.12.05.020</t>
  </si>
  <si>
    <t>ΜΟΥΦΑ ΓΑΛΒ.ΣΙΔ/ΝΑΣ  2"</t>
  </si>
  <si>
    <t>3.12.05.031</t>
  </si>
  <si>
    <t>ΜΟΥΦΑ ΓΑΛΒ.ΣΙΔ/ΝΑΣ  2.1/2"</t>
  </si>
  <si>
    <t>3.04.07.042</t>
  </si>
  <si>
    <t>ΝΤΙΖΑ ΓΑΛΒ. Μ27/1m</t>
  </si>
  <si>
    <t>3.17.04.009</t>
  </si>
  <si>
    <t>ΡΑΚΟΡ ΓΩΝΙΑ ΜΟΝΟΣ.ΣΤΗΡ.Φ16*1/2</t>
  </si>
  <si>
    <t>3.12.06.013</t>
  </si>
  <si>
    <t>ΡΑΚΟΡ ΚΩΝΙΚΟ ΟΡΕΙΧ.3ΤΕΜ 1/2"</t>
  </si>
  <si>
    <t>3.02.00.074</t>
  </si>
  <si>
    <t>ΡΑΚΟΡ ΚΩΧΛ.ΑΡΣ.Φ25</t>
  </si>
  <si>
    <t>3.02.00.345</t>
  </si>
  <si>
    <t>ΡΑΚΟΡ ΚΩΧΛ.ΑΡΣ.Φ63</t>
  </si>
  <si>
    <t>ΑΠΟΚΛΙΣΗ ΑΠΌ ΠΑΡΕΜΦΕΡΗ ΥΛΙΚΑ-142</t>
  </si>
  <si>
    <t>ΑΠΟΚΛΙΣΗ ΑΠΌ ΠΑΡΕΜΦΕΡΗ ΥΛΙΚΑ-190</t>
  </si>
  <si>
    <t>3.16.03.160</t>
  </si>
  <si>
    <t>ΣΕΛΑ ΕΠΙΣ.FS20 85-105/300</t>
  </si>
  <si>
    <t>3.01.00.664</t>
  </si>
  <si>
    <t>ΣΕΛΛΑ ΜΕ ΠΡΟΕΚ.ΡΕ100 Φ280x110</t>
  </si>
  <si>
    <t>3.12.12.004</t>
  </si>
  <si>
    <t>ΣΤΑΥΡΟΣ ΓΑΛΒ.2"</t>
  </si>
  <si>
    <t>3.02.00.266</t>
  </si>
  <si>
    <t>ΣΥΝΔΕΣΜΟΣ ΚΩΧΛ.Φ20x20</t>
  </si>
  <si>
    <t>3.02.00.095</t>
  </si>
  <si>
    <t>ΣΥΝΔΕΣΜΟΣ ΛΟΚ Φ32x32</t>
  </si>
  <si>
    <t>3.03.00.077</t>
  </si>
  <si>
    <t>ΣΥΣΤ.2ΦΛΑΝ.Φ150x100</t>
  </si>
  <si>
    <t>3.16.04.005</t>
  </si>
  <si>
    <t>ΣΥΣΤ.ASA SCH40 5"x 4"</t>
  </si>
  <si>
    <t>3.12.09.020</t>
  </si>
  <si>
    <t>ΣΥΣΤ.ΑΜΕΡΙΚΗΣ ΓΑΛΒ. 1"x 1/2"</t>
  </si>
  <si>
    <t>ΟΜΑΔΕΣ ΥΛΙΚΩΝ</t>
  </si>
  <si>
    <t>3.12.09.018</t>
  </si>
  <si>
    <t>ΣΥΣΤ.ΑΜΕΡΙΚΗΣ ΓΑΛΒ. 3/4"x 1/2"</t>
  </si>
  <si>
    <t>3.12.09.055</t>
  </si>
  <si>
    <t>ΣΥΣΤ.ΑΜΕΡΙΚΗΣ ΟΡΕΙΧ.1/2x1/4</t>
  </si>
  <si>
    <t>3.01.00.486</t>
  </si>
  <si>
    <t>ΣΥΣΤ.Ε.Α ΡΕ100 Φ280x250</t>
  </si>
  <si>
    <t xml:space="preserve">ΑΠΟΚΛΙΣΗ ΑΠΌ ΠΑΡΕΜΦΕΡΗ ΥΛΙΚΑ  </t>
  </si>
  <si>
    <t>3.01.00.501</t>
  </si>
  <si>
    <t>ΣΥΣΤ.ΗΛΕΚ/ΦΑΣ ΡΕ100 Φ160x110</t>
  </si>
  <si>
    <t>3.01.00.761</t>
  </si>
  <si>
    <t>ΣΥΣΤ.ΗΛΕΚ/ΦΑΣ ΡΕ100 Φ160x90</t>
  </si>
  <si>
    <t>ΑΚΡΟΣΩΛΗΝΙΑ</t>
  </si>
  <si>
    <t>3.12.11.000</t>
  </si>
  <si>
    <t>ΤΑΦ ΚΟΡΔΟΝ.ΓΑΛΒ.1"</t>
  </si>
  <si>
    <t>3.12.11.001</t>
  </si>
  <si>
    <t>ΤΑΦ ΚΟΡΔΟΝ.ΓΑΛΒ.1.1/4"</t>
  </si>
  <si>
    <t>3.12.00.010</t>
  </si>
  <si>
    <t>3.19.00.011</t>
  </si>
  <si>
    <t>ΥΔΡΟΛΗΨΙΑΣ ΦΙΜΠΕΡ</t>
  </si>
  <si>
    <t>3.20.00.045</t>
  </si>
  <si>
    <t>ΥΔΡΟΜΕΤΡΩΝ ΛΑΣΤΙΧΑ 1/2"-2.1/2"</t>
  </si>
  <si>
    <t>3.04.08.011</t>
  </si>
  <si>
    <t>ΦΛΑΝΤΖΑ ΤΟΡΝΟΥ Φ400</t>
  </si>
  <si>
    <t>3.04.08.012</t>
  </si>
  <si>
    <t>ΦΛΑΝΤΖΑ ΤΟΡΝΟΥ Φ450</t>
  </si>
  <si>
    <t>3.04.08.139</t>
  </si>
  <si>
    <t>ΤΙΜΗ ΜΟΝΑΔΑΣ ΑΓΟΡΑΣ 2017 ΕΚΤΟΣ ΣΥΜΒΑΣΗΣ</t>
  </si>
  <si>
    <t>2015 (σύμβαση 2014)</t>
  </si>
  <si>
    <t>2016 (σύμβαση 2015)</t>
  </si>
  <si>
    <t>2017 (σύμβαση 2016)</t>
  </si>
  <si>
    <t>ΦΛΑΝΤΖΑ ΤΟΡΝΟΥ Φ700</t>
  </si>
  <si>
    <t>3.16.11.098</t>
  </si>
  <si>
    <t>ΦΛΑΝΤΖΟΖΙΜΠΩ DN250 235-265</t>
  </si>
  <si>
    <t>3.12.00.043</t>
  </si>
  <si>
    <t>3.12.00.024</t>
  </si>
  <si>
    <t>3.13.00.045</t>
  </si>
  <si>
    <t>ΒΑΝΑ ΕΛΑΣΤ.ΕΜΦΡ.Φ150-16ΑΤΜ</t>
  </si>
  <si>
    <t>3.16.05.035</t>
  </si>
  <si>
    <t>ΣΦΙΚΤΗΡΑΣ Β.Τ. 92-97</t>
  </si>
  <si>
    <t>3.16.05.006</t>
  </si>
  <si>
    <t>ΣΦΙΚΤΗΡΑΣ Β.Τ. 112-121</t>
  </si>
  <si>
    <t>3.01.00.431</t>
  </si>
  <si>
    <t>3.14.00.001</t>
  </si>
  <si>
    <t>ΕΞΑΕΡΙΣΤΙΚΟ 110 1"-25ΑΤΜ S.G.</t>
  </si>
  <si>
    <t>3.12.02.002</t>
  </si>
  <si>
    <t>ΓΩΝΙΑ ΚΟΡΔ.ΓΑΛΒ.1.1/4"</t>
  </si>
  <si>
    <t>3.12.09.029</t>
  </si>
  <si>
    <t>ΣΥΣΤ.ΑΜΕΡΙΚΗΣ ΓΑΛΒ. 2"x 1/2"</t>
  </si>
  <si>
    <t>3.12.06.010</t>
  </si>
  <si>
    <t>ΡΑΚΟΡ ΝΕΡΟΣΩΛ 1"</t>
  </si>
  <si>
    <t>3.17.03.001</t>
  </si>
  <si>
    <t>ΡΑΚΟΡ ΤΑΦ ΜΗΧΑΝ.ΣΥΣΦ.Φ32x1"</t>
  </si>
  <si>
    <t>3.12.04.012</t>
  </si>
  <si>
    <t>ΜΑΣΤΟΣ ΟΡΕΙΧ. 1"</t>
  </si>
  <si>
    <t>3.17.00.001</t>
  </si>
  <si>
    <t>ΡΑΚΟΡ ΜΗΧ.ΣΥΣΦ.Φ25x3/4" ΑΡΣ.</t>
  </si>
  <si>
    <t>3.17.01.001</t>
  </si>
  <si>
    <t>ΡΑΚΟΡ ΟΡΕΙΧ.ΑΡΣ.Φ16x1/2"ΜΟΝΟΣ.</t>
  </si>
  <si>
    <t>3.12.09.010</t>
  </si>
  <si>
    <t>ΣΥΣΤ.ΑΓΓΛΙΑΣ ΓΑΛΒ. 3/4"x 1/2"</t>
  </si>
  <si>
    <t>3.12.10.003</t>
  </si>
  <si>
    <t>ΤΑΠΑ ΑΡΣΕΝΙΚΗ ΓΑΛΒ. 1/2"</t>
  </si>
  <si>
    <t>3.04.08.030</t>
  </si>
  <si>
    <t>ΦΛΑΝΤΖΑ ΤΟΡΝΟΥ Φ65/75</t>
  </si>
  <si>
    <t>3.02.00.077</t>
  </si>
  <si>
    <t>ΡΑΚΟΡ ΚΩΧΛ.ΑΡΣ.Φ50</t>
  </si>
  <si>
    <t>3.12.03.002</t>
  </si>
  <si>
    <t>ΓΩΝΙΑ ΜΕΒ ΓΑΛΒ. 1.1/4"</t>
  </si>
  <si>
    <t>3.01.00.321</t>
  </si>
  <si>
    <t>ΛΑΙΜΟΣ ΡΝ16 ΡΕ100 Φ200</t>
  </si>
  <si>
    <t>3.12.04.013</t>
  </si>
  <si>
    <t>ΜΑΣΤΟΣ ΟΡΕΙΧ. 3/4"</t>
  </si>
  <si>
    <t>3.12.12.002</t>
  </si>
  <si>
    <t>ΣΤΑΥΡΟΣ ΓΑΛΒ.1.1/4"</t>
  </si>
  <si>
    <t>3.12.09.047</t>
  </si>
  <si>
    <t>ΣΥΣΤ.ΑΜΕΡΙΚΗΣ ΟΡΕΙΧ.3/4x1/2</t>
  </si>
  <si>
    <t>3.16.11.088</t>
  </si>
  <si>
    <t>ΦΛΑΝΤΖΟΖΙΜΠΩ DN100 97-127</t>
  </si>
  <si>
    <t>3.16.11.087</t>
  </si>
  <si>
    <t>ΦΛΑΝΤΖΟΖΙΜΠΩ DN80 80-102</t>
  </si>
  <si>
    <t>3.12.07.030</t>
  </si>
  <si>
    <t>ΦΛΟΤΕΡ ΠΛΑΣΤΙΚΑ  1/2"</t>
  </si>
  <si>
    <t>3.16.03.077</t>
  </si>
  <si>
    <t>ΣΕΛΑ ΕΠΙΣ.FS10 70-80/250</t>
  </si>
  <si>
    <t>3.16.03.215</t>
  </si>
  <si>
    <t>ΑΝΤΕΠΙΣΤΡΟΦΟ ΚΛΑΠΕ Φ80-16ΑΤΜ</t>
  </si>
  <si>
    <t>3.08.03.24</t>
  </si>
  <si>
    <t>ΓΩΝΙΑ ΧΥΤ. 2ΦΛΑΝΤ. Φ100-90</t>
  </si>
  <si>
    <t>3.03.00.191</t>
  </si>
  <si>
    <t>ΦΛΑΝ.ΛΑΙΜΟΣ ΡΕ100 Φ200</t>
  </si>
  <si>
    <t>ΦΛΑΝΤΖΑ ΤΥΦΛΗ Φ200</t>
  </si>
  <si>
    <t>3.04.09.003</t>
  </si>
  <si>
    <t>ΦΛΑΝ.ΛΑΙΜΟΣ ΡΕ100 Φ75</t>
  </si>
  <si>
    <t>3.01.00.254</t>
  </si>
  <si>
    <t>3.12.13.030</t>
  </si>
  <si>
    <t>ΤΑΦ ΚΟΡΔ. ΟΡΕΙΧ. 1"</t>
  </si>
  <si>
    <t>3.12.11.021</t>
  </si>
  <si>
    <t>ΡΑΚΟΡ ΛΟΚ ΑΡΣ.Φ25</t>
  </si>
  <si>
    <t>3.02.00.086</t>
  </si>
  <si>
    <t>ΤΜΗΜΑ Π2 - ΥΔΡΑΥΛΙΚΑ ΕΞΑΡΤΗΜΑΤΑ</t>
  </si>
  <si>
    <t>Α/Α ΟΜΑΔΑΣ</t>
  </si>
  <si>
    <t>Α/Α ΥΛΙΚΟΥ</t>
  </si>
  <si>
    <t>3.16.03.217</t>
  </si>
  <si>
    <t>ΦΛΑΝΤΖΑ ΤΥΦΛΗ Φ80</t>
  </si>
  <si>
    <t>3.04.09.009</t>
  </si>
  <si>
    <t>ΓΩΝΙΑ ΚΟΡΔ.ΓΑΛΒ.3/4"</t>
  </si>
  <si>
    <t>3.12.02.007</t>
  </si>
  <si>
    <t>ΥΔΡΟΛΗΨΙΑΣ ΕΠΕΚΤΑΜΑ ΜΙΚΡΟ 205Β</t>
  </si>
  <si>
    <t>ΖΙΜΠΟ ΕΙΔ. ΚΑΤΑΣ. Φ450/530</t>
  </si>
  <si>
    <t>3.03.00970</t>
  </si>
  <si>
    <t>ΖΙΜΠΩ ΕΥΡΟΥΣ 84-106</t>
  </si>
  <si>
    <t>3.16.14.028</t>
  </si>
  <si>
    <t>ΓΩΝΙΑ ΚΟΡΔ.ΓΑΛΒ.2.1/2"</t>
  </si>
  <si>
    <t>3.12.02.005</t>
  </si>
  <si>
    <t>ΒΑΝΑ ΕΛΑΣΤ.ΕΜΦΡ.Φ200-16ΑΤΜ</t>
  </si>
  <si>
    <t>3.13.00.039</t>
  </si>
  <si>
    <t>ΣΥΝΔΕΣΜΟΣ ΚΩΧΛ.Φ75x75</t>
  </si>
  <si>
    <t>ΣΥΝΟΛΙΚΕΣ ΑΓΟΡΑΣΜΕΝΕΣ ΠΟΣΟΤΗΤΕΣ</t>
  </si>
  <si>
    <t>ΤΙΜΗ ΜΟΝΑΔΑΣ ΑΓΟΡΑΣ 2016 ΧΩΡΙΣ Φ.Π.Α.</t>
  </si>
  <si>
    <t>ΤΙΜΗ ΜΟΝΑΔΑΣ ΑΓΟΡΑΣ 2017  ΧΩΡΙΣ Φ.Π.Α.</t>
  </si>
  <si>
    <t>ΣΥΝΟΛΙΚΟ ΚΟΣΤΟΣ 2015 ΧΩΡΙΣ Φ.Π.Α (ΕΥΡΩ)</t>
  </si>
  <si>
    <t>ΓΩΝΙΑ ΜΕΒ ΓΑΛΒ. 1"</t>
  </si>
  <si>
    <t>3.12.03.000</t>
  </si>
  <si>
    <t>ΡΑΚΟΡ ΠΟΛΥΑΙΘ. ΜΟΝΟΣ 18x18 ΔΙΠΛ</t>
  </si>
  <si>
    <t>3.17.02.008</t>
  </si>
  <si>
    <t>3.19.00.010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</si>
  <si>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</si>
  <si>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</si>
  <si>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</si>
  <si>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</si>
  <si>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</si>
  <si>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</si>
  <si>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</si>
  <si>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</si>
  <si>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</si>
  <si>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</si>
  <si>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</si>
  <si>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</si>
  <si>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3.12.02.001</t>
  </si>
  <si>
    <t>ΓΩΝΙΑ ΚΟΡΔ.ΓΑΛΒ.1.1/2"</t>
  </si>
  <si>
    <t>3.14.00.005</t>
  </si>
  <si>
    <t>ΝΕΑ ΤΙΜΗ - 129-11/4/2017-ΔΙΑΦΟΡΕΤΙΚΗ ΤΙΜΗ 1Χ2,80</t>
  </si>
  <si>
    <t>131/11-04-2017 - ΔΙΑΦΟΡΕΤΙΚΗ ΤΙΜΗ 2Χ18,00</t>
  </si>
  <si>
    <t>ΥΔΡΟΜΕΤΡΩΝ ΣΕΤ ΡΑΚΟΡ 1"</t>
  </si>
  <si>
    <t>256-29/03/2016 - ΔΙΑΦΟΡΕΤΙΚΗ ΤΙΜΗ 3Χ5,90</t>
  </si>
  <si>
    <t>3.12.12.000</t>
  </si>
  <si>
    <t>ΣΤΑΥΡΟΣ ΓΑΛΒ. 1"</t>
  </si>
  <si>
    <t>52-11/02/2017+6201/03/2017+10-06/03/2017 + 110-13/02/2016 -ΔΙΑΦΟΡΕΤΙΚΗ ΤΙΜΗ: 4,06 + 5Χ4,06+10Χ1,99+4Χ4,06+3Χ2,85</t>
  </si>
  <si>
    <t>256-29/03/2016+110/13/02/2016 - ΔΙΑΦΟΡΕΤΙΚΗ ΤΙΜΗ - 3,7Χ2,3 +27Χ2,3</t>
  </si>
  <si>
    <t>ΔΙΑΦΟΡΕΤΙΚΗ ΤΙΜΗ - 257 -29/03/2016 - 14Χ4,58</t>
  </si>
  <si>
    <t>257 -29/03/2016 - ΔΙΑΦΟΡΕΤΙΚΗ ΤΙΜΗ - 2Χ9,43</t>
  </si>
  <si>
    <t>ΛΑΙΜΟΣ ΡΝ16 ΡΕ100 Φ225</t>
  </si>
  <si>
    <t>ΛΑΙΜΟΣ ΡΝ16 ΡΕ100 Φ160</t>
  </si>
  <si>
    <t>3.04.09.014</t>
  </si>
  <si>
    <t>ΦΛΑΝΤΖΑ ΤΥΦΛΗ Φ500</t>
  </si>
  <si>
    <t>3.04.08.029</t>
  </si>
  <si>
    <t>ΦΛΑΝΤΖΑ ΤΟΡΝΟΥ Φ500</t>
  </si>
  <si>
    <t>3.01.00.721</t>
  </si>
  <si>
    <t>Κωδικός</t>
  </si>
  <si>
    <t>3.16.00.006</t>
  </si>
  <si>
    <t>ΑΚΡΟΣ/ΝΙΟ Φ32 (1")</t>
  </si>
  <si>
    <t>3.16.00.000</t>
  </si>
  <si>
    <t>ΑΚΡΟΣ/ΝΙΟ Φ40 (1.1/4")</t>
  </si>
  <si>
    <t>3.16.00.001</t>
  </si>
  <si>
    <t>ΑΚΡΟΣ/ΝΙΟ Φ50 (1.1/2")</t>
  </si>
  <si>
    <t>3.16.00.002</t>
  </si>
  <si>
    <t>ΑΚΡΟΣ/ΝΙΟ Φ63 (2")</t>
  </si>
  <si>
    <t>3.16.00.003</t>
  </si>
  <si>
    <t>ΑΚΡΟΣ/ΝΙΟ Φ75 (2.1/2")</t>
  </si>
  <si>
    <t>3.16.00.004</t>
  </si>
  <si>
    <t>ΑΚΡΟΣ/ΝΙΟ Φ90 (3")</t>
  </si>
  <si>
    <t>3.08.01.005</t>
  </si>
  <si>
    <t>ΒΑΛΒΙΔΑ ΑΝΤ/ΦΗΣ ΕΛ.ΕΜΦΡ.Φ80</t>
  </si>
  <si>
    <t>3.08.03.001</t>
  </si>
  <si>
    <t>ΒΑΛΒΙΔΑ ΚΛΑΠΕ Φ100-16ΑΤΜ ΧΥΤ.</t>
  </si>
  <si>
    <t>3.13.00.061</t>
  </si>
  <si>
    <t>3.13.00.060</t>
  </si>
  <si>
    <t>3.13.00.041</t>
  </si>
  <si>
    <t>ΒΑΝΑ ΕΛΑΣΤ.ΕΜΦΡ.Φ100-16ΑΤΜ</t>
  </si>
  <si>
    <t>3.13.00.057</t>
  </si>
  <si>
    <t>ΒΑΝΑ ΕΛΑΣΤ.ΕΜΦΡ.Φ100-25ΑΤΜ</t>
  </si>
  <si>
    <t>3.13.00.044</t>
  </si>
  <si>
    <t>ΒΑΝΑ ΕΛΑΣΤ.ΕΜΦΡ.Φ50-16ΑΤΜ</t>
  </si>
  <si>
    <t>3.13.00.040</t>
  </si>
  <si>
    <t>ΒΑΝΑ ΕΛΑΣΤ.ΕΜΦΡ.Φ80-16ΑΤΜ</t>
  </si>
  <si>
    <t>3.12.01.037</t>
  </si>
  <si>
    <t>ΒΑΝΑΚΙΑ ΟΡΕΙΧ.ΑΠΛΑ 1"</t>
  </si>
  <si>
    <t>3.12.01.033</t>
  </si>
  <si>
    <t>ΒΑΝΑΚΙΑ ΟΡΕΙΧ.ΑΠΛΑ 1.1/2"</t>
  </si>
  <si>
    <t>3.12.01.040</t>
  </si>
  <si>
    <t>ΒΑΝΑΚΙΑ ΟΡΕΙΧ.ΑΠΛΑ 1.1/4"</t>
  </si>
  <si>
    <t>3.12.01.035</t>
  </si>
  <si>
    <t>ΒΑΝΑΚΙΑ ΟΡΕΙΧ.ΑΠΛΑ 2"</t>
  </si>
  <si>
    <t>3.12.01.034</t>
  </si>
  <si>
    <t>ΒΑΝΑΚΙΑ ΟΡΕΙΧ.ΑΠΛΑ 2.1/2"</t>
  </si>
  <si>
    <t>3.12.01.036</t>
  </si>
  <si>
    <t>ΒΑΝΑΚΙΑ ΟΡΕΙΧ.ΑΠΛΑ 3"</t>
  </si>
  <si>
    <t>3.12.01.007</t>
  </si>
  <si>
    <t>ΒΑΝΑΚΙΑ ΣΦΑΙΡ.1" Ο.Π.</t>
  </si>
  <si>
    <t>3.12.01.012</t>
  </si>
  <si>
    <t>ΒΑΝΑΚΙΑ ΣΦΑΙΡ.1.1/2" Ο.Π.</t>
  </si>
  <si>
    <t>3.12.01.013</t>
  </si>
  <si>
    <t>ΒΑΝΑΚΙΑ ΣΦΑΙΡ.1.1/4" Ο.Π.</t>
  </si>
  <si>
    <t>3.12.01.008</t>
  </si>
  <si>
    <t>ΒΑΝΑΚΙΑ ΣΦΑΙΡ.1/2" Ο.Π.</t>
  </si>
  <si>
    <t>3.12.01.016</t>
  </si>
  <si>
    <t>ΒΑΝΑΚΙΑ ΣΦΑΙΡ.2" Ο.Π.</t>
  </si>
  <si>
    <t>3.12.01.017</t>
  </si>
  <si>
    <t>ΒΑΝΑΚΙΑ ΣΦΑΙΡ.2.1/2" Ο.Π.</t>
  </si>
  <si>
    <t>3.12.01.009</t>
  </si>
  <si>
    <t>ΒΑΝΑΚΙΑ ΣΦΑΙΡ.3/4" Ο.Π.</t>
  </si>
  <si>
    <t>3.04.01.000</t>
  </si>
  <si>
    <t>3.12.01.020</t>
  </si>
  <si>
    <t>ΒΡΥΣΗ (ΚΑΝΟΥΛ) 1/2"</t>
  </si>
  <si>
    <t>3.01.00.454</t>
  </si>
  <si>
    <t>ΓΩΝΙΑ Ε.Α.ΡΕ100 Φ110-90</t>
  </si>
  <si>
    <t>3.01.00.456</t>
  </si>
  <si>
    <t>ΓΩΝΙΑ Ε.Α.ΡΕ100 Φ225-45</t>
  </si>
  <si>
    <t>3.01.00.443</t>
  </si>
  <si>
    <t>ΓΩΝΙΑ Ε.Α.ΡΕ100 Φ225-90</t>
  </si>
  <si>
    <t>3.01.00.626</t>
  </si>
  <si>
    <t>ΓΩΝΙΑ Ε.Α.ΡΕ100 Φ250-45</t>
  </si>
  <si>
    <t>3.01.00.445</t>
  </si>
  <si>
    <t>ΓΩΝΙΑ Ε.Α.ΡΕ100 Φ280-45</t>
  </si>
  <si>
    <t>3.01.00.446</t>
  </si>
  <si>
    <t>ΓΩΝΙΑ Ε.Α.ΡΕ100 Φ280-90</t>
  </si>
  <si>
    <t>3.01.00.779</t>
  </si>
  <si>
    <t>ΓΩΝΙΑ Ε.Α.ΡΕ100 Φ315-30</t>
  </si>
  <si>
    <t>3.01.00.727</t>
  </si>
  <si>
    <t>ΓΩΝΙΑ Ε.Α.ΡΕ100 Φ315-45</t>
  </si>
  <si>
    <t>3.01.00.728</t>
  </si>
  <si>
    <t>ΓΩΝΙΑ Ε.Α.ΡΕ100 Φ315-90</t>
  </si>
  <si>
    <t>3.01.00.079</t>
  </si>
  <si>
    <t>ΓΩΝΙΑ ΗΛΕΚ.ΡΕ100 Φ110-45</t>
  </si>
  <si>
    <t>3.01.00.332</t>
  </si>
  <si>
    <t>ΓΩΝΙΑ ΗΛΕΚ.ΡΕ100 Φ110-90</t>
  </si>
  <si>
    <t>3.01.00.103</t>
  </si>
  <si>
    <t>ΓΩΝΙΑ ΗΛΕΚ.ΡΕ100 Φ200-45</t>
  </si>
  <si>
    <t>3.01.00.101</t>
  </si>
  <si>
    <t>ΓΩΝΙΑ ΗΛΕΚ.ΡΕ100 Φ200-90</t>
  </si>
  <si>
    <t>3.01.00.066</t>
  </si>
  <si>
    <t>ΓΩΝΙΑ ΗΛΕΚ.ΡΕ100 Φ40-90</t>
  </si>
  <si>
    <t>3.01.00.080</t>
  </si>
  <si>
    <t>ΓΩΝΙΑ ΗΛΕΚ.ΡΕ100 Φ50-90</t>
  </si>
  <si>
    <t>3.01.00.318</t>
  </si>
  <si>
    <t>ΓΩΝΙΑ ΗΛΕΚ.ΡΕ100 Φ63-90</t>
  </si>
  <si>
    <t>3.01.00.082</t>
  </si>
  <si>
    <t>ΓΩΝΙΑ ΗΛΕΚ.ΡΕ100 Φ75-45</t>
  </si>
  <si>
    <t>3.01.00.330</t>
  </si>
  <si>
    <t>ΓΩΝΙΑ ΗΛΕΚ.ΡΕ100 Φ75-90</t>
  </si>
  <si>
    <t>3.01.00.331</t>
  </si>
  <si>
    <t>ΓΩΝΙΑ ΗΛΕΚ.ΡΕ100 Φ90-90</t>
  </si>
  <si>
    <t>3.12.02.003</t>
  </si>
  <si>
    <t>ΓΩΝΙΑ ΚΟΡΔ.ΓΑΛΒ.1/2"</t>
  </si>
  <si>
    <t>3.12.02.004</t>
  </si>
  <si>
    <t>ΓΩΝΙΑ ΚΟΡΔ.ΓΑΛΒ.2"</t>
  </si>
  <si>
    <t>3.12.03.001</t>
  </si>
  <si>
    <t>ΓΩΝΙΑ ΜΕΒ ΓΑΛΒ. 1.1/2"</t>
  </si>
  <si>
    <t>3.12.03.006</t>
  </si>
  <si>
    <t>ΓΩΝΙΑ ΜΕΒ ΓΑΛΒ. 3"</t>
  </si>
  <si>
    <t>3.16.07.007</t>
  </si>
  <si>
    <t>ΓΩΝΙΑ ΟΞΥΓ. 219,1</t>
  </si>
  <si>
    <t>3.14.00.026</t>
  </si>
  <si>
    <t>3.14.00.006</t>
  </si>
  <si>
    <t>3.14.00.016</t>
  </si>
  <si>
    <t>ΕΞΑΕΡΙΣΤΙΚΟ ΠΛΑΣΤΙΚΟ 2"</t>
  </si>
  <si>
    <t>3.14.00.008</t>
  </si>
  <si>
    <t>ΖΙΜΠΩ ΕΥΡΟΥΣ</t>
  </si>
  <si>
    <r>
      <t xml:space="preserve">ΗΛΕΚΤΡΟΜΟΥΦΕΣ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</si>
  <si>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t>ΛΑΣΤΙΧΑ ΥΔΡΟΣΤΟΠ</t>
  </si>
  <si>
    <t>ΜΑΝΙΚΕΣ</t>
  </si>
  <si>
    <t>ΜΑΝΟΜΕΤΡΑ</t>
  </si>
  <si>
    <t>ΜΑΝΣΟΝ Φ110-10ΑΤΜ PVC</t>
  </si>
  <si>
    <t>ΜΑΝΣΟΝ Φ110-16ΑΤΜ PVC</t>
  </si>
  <si>
    <t>ΜΑΝΣΟΝ Φ125-16ΑΤΜ PVC</t>
  </si>
  <si>
    <t>ΜΑΝΣΟΝ Φ140-10ΑΤΜ PVC</t>
  </si>
  <si>
    <t>ΜΑΝΣΟΝ Φ140-16ΑΤΜ PVC</t>
  </si>
  <si>
    <t>ΜΑΝΣΟΝ Φ160-10ΑΤΜ PVC</t>
  </si>
  <si>
    <t>ΜΑΝΣΟΝ Φ160-16ΑΤΜ PVC</t>
  </si>
  <si>
    <t>ΜΑΝΣΟΝ Φ200-10ΑΤΜ PVC</t>
  </si>
  <si>
    <t>ΜΑΝΣΟΝ Φ200-16ΑΤΜ PVC</t>
  </si>
  <si>
    <t>ΜΑΝΣΟΝ Φ225-10ΑΤΜ PVC</t>
  </si>
  <si>
    <t>ΜΑΝΣΟΝ Φ225-16ΑΤΜ PVC</t>
  </si>
  <si>
    <t>ΜΑΝΣΟΝ Φ250-10ΑΤΜ PVC</t>
  </si>
  <si>
    <t>ΜΑΝΣΟΝ Φ250-16ΑΤΜ PVC</t>
  </si>
  <si>
    <t>ΜΑΝΣΟΝ Φ280-10ΑΤΜ PVC</t>
  </si>
  <si>
    <t>ΜΑΝΣΟΝ Φ280-16ΑΤΜ PVC</t>
  </si>
  <si>
    <t>ΜΑΝΣΟΝ Φ315-16ΑΤΜ PVC</t>
  </si>
  <si>
    <t>ΜΑΝΣΟΝ Φ355-10ΑΤΜ PVC</t>
  </si>
  <si>
    <t>ΜΑΝΣΟΝ Φ355-16ΑΤΜ PVC</t>
  </si>
  <si>
    <t>ΜΑΝΣΟΝ Φ63-10ΑΤΜ PVC</t>
  </si>
  <si>
    <t>ΜΑΝΣΟΝ Φ63-16ΑΤΜ PVC</t>
  </si>
  <si>
    <t>ΜΑΝΣΟΝ Φ75-16ΑΤΜ PVC</t>
  </si>
  <si>
    <t>ΜΑΝΣΟΝ Φ90-10ΑΤΜ PVC</t>
  </si>
  <si>
    <t>ΜΑΝΣΟΝ Φ90-16ΑΤΜ PVC</t>
  </si>
  <si>
    <t>ΜΕΙΩΤΕΣ ΠΙΕΣΗΣ</t>
  </si>
  <si>
    <r>
      <t xml:space="preserve">ΟΛΙΣΘΑΙΝΟΥΣΕΣ ΖΙΜΠΩ           </t>
    </r>
    <r>
      <rPr>
        <sz val="9"/>
        <color indexed="8"/>
        <rFont val="Tahoma"/>
        <family val="2"/>
        <charset val="161"/>
      </rPr>
      <t>Σύνδεσμοι Σύσφιξης</t>
    </r>
  </si>
  <si>
    <t>ΠΟΣΟΤΗΤΑ</t>
  </si>
  <si>
    <t>ΠΕΡΙΓΡΑΦΗ</t>
  </si>
  <si>
    <r>
      <t>ΕΝΩΤΙΚΟ ΘΗΛΥ ΧΥΤΟΣΙΔΗΡΟ</t>
    </r>
    <r>
      <rPr>
        <sz val="9"/>
        <color indexed="8"/>
        <rFont val="Tahoma"/>
        <family val="2"/>
        <charset val="161"/>
      </rPr>
      <t xml:space="preserve">                           για PE/PVC ΡΝ10/16 </t>
    </r>
  </si>
  <si>
    <r>
      <t>ΚΟΛΑΡΑ</t>
    </r>
    <r>
      <rPr>
        <sz val="9"/>
        <color indexed="8"/>
        <rFont val="Tahoma"/>
        <family val="2"/>
        <charset val="161"/>
      </rPr>
      <t xml:space="preserve">                       Χυτοσιδηρά</t>
    </r>
  </si>
  <si>
    <r>
      <t xml:space="preserve">ΓΩΝΙΕΣ    </t>
    </r>
    <r>
      <rPr>
        <sz val="9"/>
        <color indexed="8"/>
        <rFont val="Tahoma"/>
        <family val="2"/>
        <charset val="161"/>
      </rPr>
      <t xml:space="preserve">                   Γαλβανιζέ Κορδονάτες</t>
    </r>
  </si>
  <si>
    <r>
      <t>ΓΩΝΙΕΣ ΜΕΒ</t>
    </r>
    <r>
      <rPr>
        <sz val="9"/>
        <color indexed="8"/>
        <rFont val="Tahoma"/>
        <family val="2"/>
        <charset val="161"/>
      </rPr>
      <t xml:space="preserve">                 Γαλβανιζέ Κορδονάτες</t>
    </r>
  </si>
  <si>
    <r>
      <t>ΜΑΝΣΟΝ</t>
    </r>
    <r>
      <rPr>
        <sz val="9"/>
        <color indexed="8"/>
        <rFont val="Tahoma"/>
        <family val="2"/>
        <charset val="161"/>
      </rPr>
      <t xml:space="preserve">                    Εξαρτήματα Άρδευσης - Ύδρευσης από σκληρό PVC</t>
    </r>
  </si>
  <si>
    <r>
      <t>ΜΑΣΤΟΙ</t>
    </r>
    <r>
      <rPr>
        <sz val="9"/>
        <color indexed="8"/>
        <rFont val="Tahoma"/>
        <family val="2"/>
        <charset val="161"/>
      </rPr>
      <t xml:space="preserve">                      Ορειχάλκινα Βιδωτά Εξαρτήματα</t>
    </r>
  </si>
  <si>
    <r>
      <t xml:space="preserve">ΜΟΥΦΕΣ               </t>
    </r>
    <r>
      <rPr>
        <sz val="9"/>
        <color indexed="8"/>
        <rFont val="Tahoma"/>
        <family val="2"/>
        <charset val="161"/>
      </rPr>
      <t>ΓΑΛΒΑΝΙΣΜΕΝΕΣ</t>
    </r>
  </si>
  <si>
    <r>
      <t>ΝΤΙΖΕΣ</t>
    </r>
    <r>
      <rPr>
        <sz val="9"/>
        <color indexed="8"/>
        <rFont val="Tahoma"/>
        <family val="2"/>
        <charset val="161"/>
      </rPr>
      <t xml:space="preserve">                             Γαλβανιζέ</t>
    </r>
  </si>
  <si>
    <t>ΡΑΚΟΡ ΟΡΕΙΧΑΛΚΙΝΑ</t>
  </si>
  <si>
    <r>
      <t xml:space="preserve">ΣΤΑΥΡΟΙ                    </t>
    </r>
    <r>
      <rPr>
        <sz val="9"/>
        <color indexed="8"/>
        <rFont val="Tahoma"/>
        <family val="2"/>
        <charset val="161"/>
      </rPr>
      <t>Γαλβανισμένοι</t>
    </r>
  </si>
  <si>
    <r>
      <t xml:space="preserve">ΣΥΣΤΟΛΕΣ ΑΓΓΛΙΑΣ            </t>
    </r>
    <r>
      <rPr>
        <sz val="9"/>
        <color indexed="8"/>
        <rFont val="Tahoma"/>
        <family val="2"/>
        <charset val="161"/>
      </rPr>
      <t>Γαλβανιζέ Κορδονάτες</t>
    </r>
  </si>
  <si>
    <r>
      <t xml:space="preserve">ΣΥΣΤΟΛΕΣ ΑΜΕΡΙΚΗΣ     </t>
    </r>
    <r>
      <rPr>
        <sz val="9"/>
        <color indexed="8"/>
        <rFont val="Tahoma"/>
        <family val="2"/>
        <charset val="161"/>
      </rPr>
      <t xml:space="preserve">    Γαλβανιζέ Κορδονάτες</t>
    </r>
  </si>
  <si>
    <r>
      <t xml:space="preserve">ΣΥΣΤΟΛΕΣ                     </t>
    </r>
    <r>
      <rPr>
        <sz val="9"/>
        <color indexed="8"/>
        <rFont val="Tahoma"/>
        <family val="2"/>
        <charset val="161"/>
      </rPr>
      <t>Εξαρτήματα Πολυαιθυλενίου Ευθέων Άκρων</t>
    </r>
  </si>
  <si>
    <r>
      <t xml:space="preserve">ΣΥΣΤΟΛΕΣ                   </t>
    </r>
    <r>
      <rPr>
        <sz val="9"/>
        <color indexed="8"/>
        <rFont val="Tahoma"/>
        <family val="2"/>
        <charset val="161"/>
      </rPr>
      <t xml:space="preserve">  Εξαρτήματα Πολυαιθυλενίου Ηλεκτροσύντηξης</t>
    </r>
  </si>
  <si>
    <r>
      <t xml:space="preserve">ΤΑΠΕΣ                         </t>
    </r>
    <r>
      <rPr>
        <sz val="9"/>
        <color indexed="8"/>
        <rFont val="Tahoma"/>
        <family val="2"/>
        <charset val="161"/>
      </rPr>
      <t>Γαλβανισμένες Κορδονάτες</t>
    </r>
  </si>
  <si>
    <r>
      <t xml:space="preserve">ΤΑΠΕΣ                            </t>
    </r>
    <r>
      <rPr>
        <sz val="9"/>
        <color indexed="8"/>
        <rFont val="Tahoma"/>
        <family val="2"/>
        <charset val="161"/>
      </rPr>
      <t>Εξαρτήματα Πολυαιθυλενίου Ε.Α.</t>
    </r>
  </si>
  <si>
    <r>
      <t xml:space="preserve">ΤΑΦ  </t>
    </r>
    <r>
      <rPr>
        <sz val="9"/>
        <color indexed="8"/>
        <rFont val="Tahoma"/>
        <family val="2"/>
        <charset val="161"/>
      </rPr>
      <t xml:space="preserve">                                Εξαρτήματα Πολυαιθυλενίου Ευθέων Άκρων</t>
    </r>
  </si>
  <si>
    <r>
      <t xml:space="preserve">ΗΛΕΚΤΡΟΤΑΦ                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</si>
  <si>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 xml:space="preserve">ΤΑΦ   </t>
    </r>
    <r>
      <rPr>
        <sz val="9"/>
        <color indexed="8"/>
        <rFont val="Tahoma"/>
        <family val="2"/>
        <charset val="161"/>
      </rPr>
      <t xml:space="preserve">                         Γαλβανισμένα Κορδονάτα</t>
    </r>
  </si>
  <si>
    <r>
      <t xml:space="preserve">ΤΑΦ     </t>
    </r>
    <r>
      <rPr>
        <sz val="9"/>
        <color indexed="8"/>
        <rFont val="Tahoma"/>
        <family val="2"/>
        <charset val="161"/>
      </rPr>
      <t xml:space="preserve">                           Ορειχάλκινα</t>
    </r>
  </si>
  <si>
    <r>
      <t>ΦΛΑΝΤΖΕΣ ΛΑΙΜΩΝ</t>
    </r>
    <r>
      <rPr>
        <sz val="9"/>
        <color indexed="8"/>
        <rFont val="Tahoma"/>
        <family val="2"/>
        <charset val="161"/>
      </rPr>
      <t xml:space="preserve"> Εξαρτήματα Πολυαιθυλενίου   </t>
    </r>
  </si>
  <si>
    <t>ΒΡΥΣΕΣ</t>
  </si>
  <si>
    <t>ΚΟΣΤΟΣ            ΑΝΑ ΥΛΙΚΟ      (ευρώ)</t>
  </si>
  <si>
    <t>ΚΟΣΤΟΣ              ΑΝΑ ΥΛΙΚΟ   (ευρώ)</t>
  </si>
  <si>
    <t>ΚΟΣΤΟΣ            ΑΝΑ ΟΜΑΔΑ      (ευρώ)</t>
  </si>
  <si>
    <t>ΤΙΜΗ ΜΟΝΑΔΑΣ ΠΡΟΣΦΟΡΑΣ                            (ευρώ)</t>
  </si>
  <si>
    <t xml:space="preserve">ΤΙΜΗ ΜΟΝΑΔΑΣ ΠΡΟΥΠΟΛΟΓΙΣΜΟΥ                               (ευρώ) </t>
  </si>
  <si>
    <t>ΞΥΣΤΡΕΣ</t>
  </si>
  <si>
    <r>
      <t xml:space="preserve">ΡΑΚΟΡ ΚΩΝΙΚΑ ΘΗΛΥΚΑ  </t>
    </r>
    <r>
      <rPr>
        <sz val="9"/>
        <color indexed="8"/>
        <rFont val="Tahoma"/>
        <family val="2"/>
        <charset val="161"/>
      </rPr>
      <t xml:space="preserve"> Γαλβανισμένα Κορδονάτα</t>
    </r>
  </si>
  <si>
    <t>ΡΑΚΟΡ ΚΩΧΛ ΑΡΣΕΝΙΚΑ</t>
  </si>
  <si>
    <t>ΡΑΚΟΡ ΛΟΚ ΑΡΣΕΝΙΚΑ</t>
  </si>
  <si>
    <t>ΡΑΚΟΡ                     ΝΕΡΟΣΩΛΗΝΑ</t>
  </si>
  <si>
    <t>ΡΑΚΟΡ          ΠΟΛΥΑΙΘΥΛΕΝΙΟΥ</t>
  </si>
  <si>
    <r>
      <t>ΣΕΛΛΕΣ ΕΠΙΣΚΕΥΗΣ</t>
    </r>
    <r>
      <rPr>
        <sz val="9"/>
        <color indexed="8"/>
        <rFont val="Tahoma"/>
        <family val="2"/>
        <charset val="161"/>
      </rPr>
      <t xml:space="preserve"> Εξαρτήματα Σύνδεσης Σωλήνων με Σύσφιξη</t>
    </r>
  </si>
  <si>
    <r>
      <t>ΗΛΕΚΤΡΟΣΕΛΛΕΣ</t>
    </r>
    <r>
      <rPr>
        <sz val="9"/>
        <color indexed="8"/>
        <rFont val="Tahoma"/>
        <family val="2"/>
        <charset val="161"/>
      </rPr>
      <t xml:space="preserve"> Εξαρτήματα Πολυαιθυλενίου Ηλεκτροσύντηξης</t>
    </r>
  </si>
  <si>
    <t>ΣΥΝΔΕΣΜΟΙ ΚΩΧΛ.</t>
  </si>
  <si>
    <t>ΣΥΝΔΕΣΜΟΙ ΛΟΚ.</t>
  </si>
  <si>
    <t>ΣΥΝΔΕΣΜΟΙ ΜΙΚΤΟΙ Ε.Α.</t>
  </si>
  <si>
    <t>ΣΥΣΤΟΛΕΣ 2 ΦΛΑΝΤΖΕΣ</t>
  </si>
  <si>
    <r>
      <t xml:space="preserve">ΣΥΣΤΟΛΕΣ ΑΜΕΡΙΚΗΣ </t>
    </r>
    <r>
      <rPr>
        <sz val="9"/>
        <color indexed="8"/>
        <rFont val="Tahoma"/>
        <family val="2"/>
        <charset val="161"/>
      </rPr>
      <t xml:space="preserve">Ορειχάλκινες </t>
    </r>
  </si>
  <si>
    <t>ΣΦΙΚΤΗΡΕΣ</t>
  </si>
  <si>
    <t>ΣΦΙΚΤΗΡΕΣ Β.Τ.</t>
  </si>
  <si>
    <r>
      <t>ΤΑΦ 3 ΦΛΑΝΤΖΩΝ</t>
    </r>
    <r>
      <rPr>
        <sz val="9"/>
        <color indexed="8"/>
        <rFont val="Tahoma"/>
        <family val="2"/>
        <charset val="161"/>
      </rPr>
      <t xml:space="preserve"> Χυτοσίδηρα</t>
    </r>
  </si>
  <si>
    <t>ΤΕΦΛΟΝ</t>
  </si>
  <si>
    <t>ΥΔΡΟΛΗΨΙΕΣ</t>
  </si>
  <si>
    <t>ΥΛΙΚΑ ΥΔΡΟΜΕΤΡΩΝ</t>
  </si>
  <si>
    <t>ΦΙΑΛΗ ΠΡΟΠΑΝΙΟΥ</t>
  </si>
  <si>
    <t>ΦΛΑΝΤΖΕΣ ΤΟΡΝΑΡΙΣΜΕΝΕΣ</t>
  </si>
  <si>
    <t>ΦΛΑΝΤΖΕΣ ΤΟΡΝΟΥ ΜΕ ΣΠΕΙΡΩΜΑ</t>
  </si>
  <si>
    <t>ΦΛΑΝΤΖΟΖΙΜΠΩ</t>
  </si>
  <si>
    <t>ΦΛΑΝΤΖΟΛΑΣΤΙΧΑ</t>
  </si>
  <si>
    <t>ΦΛΟΓΙΣΤΡΑ</t>
  </si>
  <si>
    <t>ΦΛΟΤΕΡ</t>
  </si>
  <si>
    <t>ΦΟΥΣΚΕΣ</t>
  </si>
  <si>
    <t>ΧΩΡΙΣ ΕΚΠΤΩΣΗ</t>
  </si>
  <si>
    <t>ΜΕ ΕΚΠΤΩΣΗ</t>
  </si>
  <si>
    <t>ΤΙΜΗ ΜΟΝΑΔΑΣ ΕΛΑΧΙΣΤΗ      2015-16-17</t>
  </si>
  <si>
    <t>ΤΙΜΗ ΜΟΝΑΔΑΣ ΕΛΑΧΙΣΤΗ                 2015-16-17</t>
  </si>
  <si>
    <t>3.14.00.010</t>
  </si>
  <si>
    <t>3.16.14.073</t>
  </si>
  <si>
    <t>ΖΙΜΠΩ  PE/PVC (ΟΛΙΣΘ.) 110mm</t>
  </si>
  <si>
    <t>3.16.14.012</t>
  </si>
  <si>
    <t>ΖΙΜΠΩ LE PE (ΟΛΙΣΘ.) 140mm</t>
  </si>
  <si>
    <t>3.16.14.074</t>
  </si>
  <si>
    <t>ΖΙΜΠΩ PE/PVC (ΟΛΙΣΘ.) 90mm</t>
  </si>
  <si>
    <t>3.16.14.080</t>
  </si>
  <si>
    <t>ΖΙΜΠΩ ΕΥΡΟΥΣ 151-181</t>
  </si>
  <si>
    <t>3.16.14.079</t>
  </si>
  <si>
    <t>ΖΙΜΠΩ ΕΥΡΟΥΣ 235-265</t>
  </si>
  <si>
    <t>3.01.00.074</t>
  </si>
  <si>
    <t>ΗΛΕΚ/ΦΕΣ ΡΕ100 Φ110</t>
  </si>
  <si>
    <t>3.01.00.229</t>
  </si>
  <si>
    <t>ΗΛΕΚ/ΦΕΣ ΡΕ100 Φ140</t>
  </si>
  <si>
    <t>3.01.00.231</t>
  </si>
  <si>
    <t>ΗΛΕΚ/ΦΕΣ ΡΕ100 Φ160</t>
  </si>
  <si>
    <t>3.01.00.320</t>
  </si>
  <si>
    <t>ΗΛΕΚ/ΦΕΣ ΡΕ100 Φ200</t>
  </si>
  <si>
    <t>3.01.00.349</t>
  </si>
  <si>
    <t>ΗΛΕΚ/ΦΕΣ ΡΕ100 Φ225</t>
  </si>
  <si>
    <t>3.01.00.259</t>
  </si>
  <si>
    <t>ΗΛΕΚ/ΦΕΣ ΡΕ100 Φ250</t>
  </si>
  <si>
    <t>3.01.00.287</t>
  </si>
  <si>
    <t>ΗΛΕΚ/ΦΕΣ ΡΕ100 Φ280</t>
  </si>
  <si>
    <t>3.01.00.288</t>
  </si>
  <si>
    <t>ΗΛΕΚ/ΦΕΣ ΡΕ100 Φ32</t>
  </si>
  <si>
    <t>3.01.00.375</t>
  </si>
  <si>
    <t>ΗΛΕΚ/ΦΕΣ ΡΕ100 Φ355</t>
  </si>
  <si>
    <t>3.01.00.294</t>
  </si>
  <si>
    <t>ΗΛΕΚ/ΦΕΣ ΡΕ100 Φ40</t>
  </si>
  <si>
    <t>3.01.00.319</t>
  </si>
  <si>
    <t>ΗΛΕΚ/ΦΕΣ ΡΕ100 Φ50</t>
  </si>
  <si>
    <t>3.01.00.086</t>
  </si>
  <si>
    <t>ΗΛΕΚ/ΦΕΣ ΡΕ100 Φ63</t>
  </si>
  <si>
    <t>3.01.00.299</t>
  </si>
  <si>
    <t>ΗΛΕΚ/ΦΕΣ ΡΕ100 Φ75</t>
  </si>
  <si>
    <t>3.01.00.128</t>
  </si>
  <si>
    <t>ΗΛΕΚ/ΦΕΣ ΡΕ100 Φ90</t>
  </si>
  <si>
    <t>3.01.00.096</t>
  </si>
  <si>
    <t>ΗΛΕΚ/ΦΕΣ ΡΝ25 ΡΕ100 Φ110</t>
  </si>
  <si>
    <t>3.01.00.102</t>
  </si>
  <si>
    <t>ΗΛΕΚ/ΦΕΣ ΡΝ25 ΡΕ100 Φ140</t>
  </si>
  <si>
    <t>3.03.00.109</t>
  </si>
  <si>
    <t>ΘΗΛΥ ΕΝΩΤ.Φ140</t>
  </si>
  <si>
    <t>3.03.00.111</t>
  </si>
  <si>
    <t>ΘΗΛΥ ΕΝΩΤ.Φ160</t>
  </si>
  <si>
    <t>3.03.00.095</t>
  </si>
  <si>
    <t>ΘΗΛΥ ΕΝΩΤ.Φ200</t>
  </si>
  <si>
    <t>3.03.00.096</t>
  </si>
  <si>
    <t>ΘΗΛΥ ΕΝΩΤ.Φ225</t>
  </si>
  <si>
    <t>3.03.00.093</t>
  </si>
  <si>
    <t>ΘΗΛΥ ΕΝΩΤ.Φ250</t>
  </si>
  <si>
    <t>3.03.00.094</t>
  </si>
  <si>
    <t>ΘΗΛΥ ΕΝΩΤ.Φ280</t>
  </si>
  <si>
    <t>3.03.00.961</t>
  </si>
  <si>
    <t>ΘΗΛΥ ΕΝΩΤ.Φ355/300</t>
  </si>
  <si>
    <t>3.03.00.114</t>
  </si>
  <si>
    <t>ΘΗΛΥ ΕΝΩΤ.Φ90</t>
  </si>
  <si>
    <t>3.16.04.053</t>
  </si>
  <si>
    <t>ΚΑΜΠΥΛΗ ASA 10" 90Μ STD LR</t>
  </si>
  <si>
    <t>3.16.04.031</t>
  </si>
  <si>
    <t>ΚΑΜΠΥΛΗ ASA 3" 90M STD LR</t>
  </si>
  <si>
    <t>3.16.04.029</t>
  </si>
  <si>
    <t>ΚΑΜΠΥΛΗ ASA 4" SCH40</t>
  </si>
  <si>
    <t>3.16.04.024</t>
  </si>
  <si>
    <t>ΚΑΜΠΥΛΗ ASA 6" 90o</t>
  </si>
  <si>
    <t>3.16.04.030</t>
  </si>
  <si>
    <t>ΚΑΜΠΥΛΗ ASA 8" 90M STD LR</t>
  </si>
  <si>
    <t>3.16.03.205</t>
  </si>
  <si>
    <t>3.16.03.153</t>
  </si>
  <si>
    <t>ΚΟΛΑΡΟ ΧΥΤ.PVC/PE Φ110*1"</t>
  </si>
  <si>
    <t>3.16.03.095</t>
  </si>
  <si>
    <t>ΚΟΛΑΡΟ ΧΥΤ.PVC/PE Φ140*2"</t>
  </si>
  <si>
    <t>3.16.03.098</t>
  </si>
  <si>
    <t>ΚΟΛΑΡΟ ΧΥΤ.PVC/PE Φ160*2"</t>
  </si>
  <si>
    <t>3.16.03.132</t>
  </si>
  <si>
    <t>ΚΟΛΑΡΟ ΧΥΤ.PVC/ΡΕ Φ315*2"</t>
  </si>
  <si>
    <t>3.04.02.000</t>
  </si>
  <si>
    <t>ΛΑΣΤΙΧΟ ΠΙΕΣ.Φ110</t>
  </si>
  <si>
    <t>3.04.02.002</t>
  </si>
  <si>
    <t>ΛΑΣΤΙΧΟ ΠΙΕΣ.Φ140</t>
  </si>
  <si>
    <t>3.04.02.003</t>
  </si>
  <si>
    <t>ΛΑΣΤΙΧΟ ΠΙΕΣ.Φ160</t>
  </si>
  <si>
    <t>3.04.02.004</t>
  </si>
  <si>
    <t>ΛΑΣΤΙΧΟ ΠΙΕΣ.Φ200</t>
  </si>
  <si>
    <t>3.04.02.005</t>
  </si>
  <si>
    <t>ΛΑΣΤΙΧΟ ΠΙΕΣ.Φ225</t>
  </si>
  <si>
    <t>3.04.02.006</t>
  </si>
  <si>
    <t>ΛΑΣΤΙΧΟ ΠΙΕΣ.Φ250</t>
  </si>
  <si>
    <t>3.04.02.007</t>
  </si>
  <si>
    <t>ΛΑΣΤΙΧΟ ΠΙΕΣ.Φ280</t>
  </si>
  <si>
    <t>3.04.02.008</t>
  </si>
  <si>
    <t>ΛΑΣΤΙΧΟ ΠΙΕΣ.Φ315</t>
  </si>
  <si>
    <t>3.04.02.009</t>
  </si>
  <si>
    <t>ΛΑΣΤΙΧΟ ΠΙΕΣ.Φ355</t>
  </si>
  <si>
    <t>3.04.02.013</t>
  </si>
  <si>
    <t>ΛΑΣΤΙΧΟ ΠΙΕΣ.Φ63</t>
  </si>
  <si>
    <t>3.04.02.014</t>
  </si>
  <si>
    <t>ΛΑΣΤΙΧΟ ΠΙΕΣ.Φ75</t>
  </si>
  <si>
    <t>3.04.02.016</t>
  </si>
  <si>
    <t>ΛΑΣΤΙΧΟ ΠΙΕΣ.Φ90</t>
  </si>
  <si>
    <t>3.08.06.016</t>
  </si>
  <si>
    <t>ΛΑΣΤΙΧΟ ΥΔΡΟΣΤΟΠ DN125/150</t>
  </si>
  <si>
    <t>1.02.06.001</t>
  </si>
  <si>
    <t>3.12.07.004</t>
  </si>
  <si>
    <t>ΜΑΝΟΜΕΤΡΟ ΑΠΛΟ 0-25ΒΑR</t>
  </si>
  <si>
    <t>3.05.00.029</t>
  </si>
  <si>
    <t>3.05.00.030</t>
  </si>
  <si>
    <t>3.05.00.033</t>
  </si>
  <si>
    <t>3.05.00.034</t>
  </si>
  <si>
    <t>3.05.00.035</t>
  </si>
  <si>
    <t>3.05.00.036</t>
  </si>
  <si>
    <t>3.05.00.037</t>
  </si>
  <si>
    <t>3.05.00.038</t>
  </si>
  <si>
    <t>3.05.00.039</t>
  </si>
  <si>
    <t>3.05.00.040</t>
  </si>
  <si>
    <t>3.05.00.041</t>
  </si>
  <si>
    <t>3.05.00.042</t>
  </si>
  <si>
    <t>3.05.00.123</t>
  </si>
  <si>
    <t>3.05.00.066</t>
  </si>
  <si>
    <t>3.05.00.061</t>
  </si>
  <si>
    <t>3.05.00.024</t>
  </si>
  <si>
    <t>3.05.00.025</t>
  </si>
  <si>
    <t>3.05.00.115</t>
  </si>
  <si>
    <t>3.05.00.027</t>
  </si>
  <si>
    <t>3.05.00.028</t>
  </si>
  <si>
    <t>3.12.04.000</t>
  </si>
  <si>
    <t>ΜΑΣΤΟΣ ΓΑΛΒ. 1"</t>
  </si>
  <si>
    <t>3.12.04.001</t>
  </si>
  <si>
    <t>ΜΑΣΤΟΣ ΓΑΛΒ. 1.1/2"</t>
  </si>
  <si>
    <t>3.12.04.002</t>
  </si>
  <si>
    <t>ΜΑΣΤΟΣ ΓΑΛΒ. 1.1/4"</t>
  </si>
  <si>
    <t>3.12.04.003</t>
  </si>
  <si>
    <t>ΜΑΣΤΟΣ ΓΑΛΒ. 1/2"</t>
  </si>
  <si>
    <t>3.12.04.005</t>
  </si>
  <si>
    <t>ΜΑΣΤΟΣ ΓΑΛΒ. 2"</t>
  </si>
  <si>
    <t>3.12.04.006</t>
  </si>
  <si>
    <t>ΜΑΣΤΟΣ ΓΑΛΒ. 2.1/2"</t>
  </si>
  <si>
    <t>3.12.04.007</t>
  </si>
  <si>
    <t>ΜΑΣΤΟΣ ΓΑΛΒ. 3"</t>
  </si>
  <si>
    <t>3.12.04.008</t>
  </si>
  <si>
    <t>ΜΑΣΤΟΣ ΓΑΛΒ. 3/4"</t>
  </si>
  <si>
    <t>3.12.04.014</t>
  </si>
  <si>
    <t>ΜΑΣΤΟΣ ΟΡΕΙΧ. 1/2"</t>
  </si>
  <si>
    <t>3.12.04.021</t>
  </si>
  <si>
    <t>ΜΑΣΤΟΣ ΟΡΕΙΧ. 2"</t>
  </si>
  <si>
    <t>3.12.05.000</t>
  </si>
  <si>
    <t>ΜΟΥΦΑ ΓΑΛΒ. 1"</t>
  </si>
  <si>
    <t>3.12.05.004</t>
  </si>
  <si>
    <t>ΜΟΥΦΑ ΓΑΛΒ. 2"</t>
  </si>
  <si>
    <t>3.12.05.005</t>
  </si>
  <si>
    <t>ΜΟΥΦΑ ΓΑΛΒ. 2.1/2"</t>
  </si>
  <si>
    <t>3.12.05.006</t>
  </si>
  <si>
    <t>ΜΟΥΦΑ ΓΑΛΒ. 3"</t>
  </si>
  <si>
    <t>3.12.05.008</t>
  </si>
  <si>
    <t>ΜΟΥΦΑ ΓΑΛΒ. 4"</t>
  </si>
  <si>
    <t>3.04.07.012</t>
  </si>
  <si>
    <t>ΝΤΙΖΑ ΓΑΛΒ. Μ10/1m</t>
  </si>
  <si>
    <t>3.04.07.000</t>
  </si>
  <si>
    <t>ΝΤΙΖΑ ΓΑΛΒ. Μ20/1m</t>
  </si>
  <si>
    <t>3.12.06.000</t>
  </si>
  <si>
    <t>ΡΑΚΟΡ ΚΩΝΙΚΟ ΓΑΛΒ.ΘΗΛ.1"</t>
  </si>
  <si>
    <t>3.12.06.001</t>
  </si>
  <si>
    <t>ΡΑΚΟΡ ΚΩΝΙΚΟ ΓΑΛΒ.ΘΗΛ.1.1/2"</t>
  </si>
  <si>
    <t>3.12.06.002</t>
  </si>
  <si>
    <t>ΡΑΚΟΡ ΚΩΝΙΚΟ ΓΑΛΒ.ΘΗΛ.1.1/4"</t>
  </si>
  <si>
    <t>3.12.06.003</t>
  </si>
  <si>
    <t>ΡΑΚΟΡ ΚΩΝΙΚΟ ΓΑΛΒ.ΘΗΛ.1/2"</t>
  </si>
  <si>
    <t>3.12.06.004</t>
  </si>
  <si>
    <t>ΡΑΚΟΡ ΚΩΝΙΚΟ ΓΑΛΒ.ΘΗΛ.2"</t>
  </si>
  <si>
    <t>3.12.06.005</t>
  </si>
  <si>
    <t>ΡΑΚΟΡ ΚΩΝΙΚΟ ΓΑΛΒ.ΘΗΛ.2.1/2"</t>
  </si>
  <si>
    <t>3.12.06.007</t>
  </si>
  <si>
    <t>ΡΑΚΟΡ ΚΩΝΙΚΟ ΓΑΛΒ.ΘΗΛ.3/4"</t>
  </si>
  <si>
    <t>3.02.00.081</t>
  </si>
  <si>
    <t>ΡΑΚΟΡ ΛΟΚ ΑΡΣ.Φ20</t>
  </si>
  <si>
    <t>3.02.00.202</t>
  </si>
  <si>
    <t>ΡΑΚΟΡ ΛΟΚ ΑΡΣ.Φ32</t>
  </si>
  <si>
    <t>3.17.00.005</t>
  </si>
  <si>
    <t>ΡΑΚΟΡ ΜΗΧ.ΣΥΣΦ.Φ63x2" ΑΡΣ.</t>
  </si>
  <si>
    <t>3.17.00.023</t>
  </si>
  <si>
    <t>ΡΑΚΟΡ ΜΗΧ.ΣΥΣΦ.Φ63x2"ΘΗΛ.</t>
  </si>
  <si>
    <t>3.12.06.011</t>
  </si>
  <si>
    <t>ΡΑΚΟΡ ΝΕΡΟΣΩΛ 1.1/4"</t>
  </si>
  <si>
    <t>3.12.06.017</t>
  </si>
  <si>
    <t>ΡΑΚΟΡ ΝΕΡΟΣΩΛ 2"</t>
  </si>
  <si>
    <t>3.17.01.002</t>
  </si>
  <si>
    <t>ΡΑΚΟΡ ΟΡΕΙΧ.ΑΡΣ.Φ18x1/2"ΜΟΝΟΣ.</t>
  </si>
  <si>
    <t>3.17.05.000</t>
  </si>
  <si>
    <t>ΡΑΚΟΡ ΟΡΕΙΧ.ΘΗΛ.Φ16x1/2"ΜΟΝΟΣ.</t>
  </si>
  <si>
    <t>3.17.02.000</t>
  </si>
  <si>
    <t>ΡΑΚΟΡ ΠΟΛΥΑΙΘ.20x20 ΔΙΠΛΟ</t>
  </si>
  <si>
    <t>3.17.02.001</t>
  </si>
  <si>
    <t>ΡΑΚΟΡ ΠΟΛΥΑΙΘ.25x25 ΔΙΠΛΟ</t>
  </si>
  <si>
    <t>3.17.02.002</t>
  </si>
  <si>
    <t>ΡΑΚΟΡ ΠΟΛΥΑΙΘ.32x32 ΔΙΠΛΟ</t>
  </si>
  <si>
    <t>12-06-2017 - ΔΙΑΦΟΡΕΤΙΚΗ ΤΙΜΗ 4Χ8,30</t>
  </si>
  <si>
    <t>12-06-2017 - ΔΙΑΦΟΡΕΤΙΚΗ ΤΙΜΗ 2Χ7,3</t>
  </si>
  <si>
    <t>12-06-2017 - ΔΙΑΦΟΡΕΤΙΚΗ ΤΙΜΗ 2Χ3,2</t>
  </si>
  <si>
    <t>12-06-2017 - ΔΙΑΦΟΡΕΤΙΚΗ ΤΙΜΗ 10Χ1,00</t>
  </si>
  <si>
    <t>12-06-2017 - ΔΙΑΦΟΡΕΤΙΚΗ ΤΙΜΗ 10Χ0,14</t>
  </si>
  <si>
    <t>ΔΑ1050 / 24-08-2017 - ΔΙΑΦΟΡΕΤΙΚΗ ΤΙΜΗ - 1Χ1,25</t>
  </si>
  <si>
    <t>ΔΑ1050 / 24-08-2017 - ΔΙΑΦΟΡΕΤΙΚΗ ΤΙΜΗ 10Χ0,41</t>
  </si>
  <si>
    <t>ΔΑ1050 / 24-08-2017 - ΔΙΑΦΟΡΕΤΙΚΗ ΤΙΜΗ 10Χ0,20</t>
  </si>
  <si>
    <t>ΔΑ1050 / 24-08-2017 - ΔΙΑΦΟΡΕΤΙΚΗ ΤΙΜΗ 10Χ0,23</t>
  </si>
  <si>
    <t>12-06-2017 - ΔΙΑΦΟΡΕΤΙΚΗ ΤΙΜΗ 50Χ6,10 + ΔΑ737 / 20-06-2017 - ΔΙΑΦΟΡΕΤΙΚΗ ΤΙΜΗ - 2Χ6,25</t>
  </si>
  <si>
    <t>ΔΑ737 / 20-06-2017 - ΔΙΑΦΟΡΕΤΙΚΗ ΤΙΜΗ - 2Χ6,25</t>
  </si>
  <si>
    <t xml:space="preserve">ΝΕΑ ΤΙΜΗ 60,00 - ΔΑ786 / 27-06-2017  - ΔΙΑΦΟΡΕΤΙΚΗ ΤΙΜΗ 2Χ73,5 - ΑΠΟΚΛΙΣΗ ΑΠΌ ΠΑΡΕΜΦΕΡΗ ΥΛΙΚΑ </t>
  </si>
  <si>
    <t>ΔΑ732 / 06-07-2017 - ΙΑΦΟΡΕΤΙΚΗ ΤΙΜΗ - 18Χ5,00</t>
  </si>
  <si>
    <t>ΔΙΑΦΟΡΕΤΙΚΗ ΤΙΜΗ 10Χ0,78</t>
  </si>
  <si>
    <t>ΔΑ866 / 12-07-2017 - ΔΙΑΦΟΡΕΤΙΚΗ ΤΙΜΗ 3Χ1,15</t>
  </si>
  <si>
    <t>ΔΑ866 / 12-07-2017 - ΔΙΑΦΟΡΕΤΙΚΗ ΤΙΜΗ - 1Χ8,80</t>
  </si>
  <si>
    <t>5325/30-12-2016 - ΔΙΑΦΟΡΕΤΙΚΗ ΤΙΜΗ: 2Χ121 +ΔΑ1314 / 16-10-2017 -ΔΙΑΦΟΡΕΤΙΚΗ ΤΙΜΗ (1+3)Χ121 +ΔΑ864/12-07-2017 - 1Χ121,00</t>
  </si>
  <si>
    <t>ΔΑ963 / 01-08-2017 - ΔΙΑΦΟΡΕΤΙΚΗ ΤΙΜΗ - 4Χ4,90</t>
  </si>
  <si>
    <t>ΔΑ963 / 01-08-2017 - ΔΙΑΦΟΡΕΤΙΚΗ ΤΙΜΗ - 1Χ7,32</t>
  </si>
  <si>
    <t>ΦΟΥΣΚΑ ΠΛΑΣΤΙΚΗ Φ90</t>
  </si>
  <si>
    <t>3.12.07.012</t>
  </si>
  <si>
    <t>ΔΑ1090 / 04-09-2017 - ΔΙΑΦΟΡΕΤΙΚΗ ΤΙΜΗ - 2Χ1,165</t>
  </si>
  <si>
    <t>129/11-4-2017 - ΔΙΑΦΟΡΕΤΙΚΗ ΤΙΜΗ - 2,69 + ΔΑ1108 / 06-09-2017 - 4Χ4,68</t>
  </si>
  <si>
    <t>ΣΕΛΛΑ ΜΕ ΠΡΟΕΚ. PE100 Φ225Χ110</t>
  </si>
  <si>
    <t>ΣΕΛΛΑ ΕΠΙΣΚ. ΣΙΔ/ΝΑΣ 1.1/4"</t>
  </si>
  <si>
    <t>3.12.14.014</t>
  </si>
  <si>
    <t>5325/30-12-2016 - ΔΙΑΦΟΡΕΤΙΚΗ ΤΙΜΗ: 1Χ13,10 + ΔΑ1050/24-08-2017 ΔΙΑΦΟΡΕΤΙΚΗ ΤΙΜΗ 1Χ17,00 +ΔΑ1357 / 27-10-2017 - ΔΙΑΦΟΡΕΤΙΚΗ ΤΙΜΗ 1Χ17,00</t>
  </si>
  <si>
    <t>130-11/4/2017 - ΔΙΑΦΟΡΕΤΙΚΗ ΤΙΜΗ 1Χ3,98+ (129+131)-11/4/2017-ΔΙΑΦΟΡΕΤΙΚΗ ΤΙΜΗ (1+2+2)Χ3,68+12-6-2017-5Χ6,85 + ΔΑ1357 / 27-10-2017 - ΔΙΑΦΟΡΕΤΙΚΗ ΤΙΜΗ 1Χ7,82</t>
  </si>
  <si>
    <t>`</t>
  </si>
  <si>
    <t>ΤΙΜΗ ΜΟΝΑΔΑΣ ΠΡΟΥΠ. ΔΙΑΓΩΝ. 2017</t>
  </si>
  <si>
    <t>ΤΙΜΗ ΜΟΝΑΔΑΣ ΚΑΤΑΛΟΓΟΥ ΠΡΟΥΠ. ΔΙΑΓΩΝ. 2017</t>
  </si>
  <si>
    <t>5325/30-12-2016 - ΔΙΑΦΟΡΕΤΙΚΗ ΤΙΜΗ: 1Χ13,25 + ΔΑ1357 / 27-10-2017 - ΔΙΑΦΟΡΕΤΙΚΗ ΤΙΜΗ 1Χ18,32</t>
  </si>
  <si>
    <t>ΔΑ 1357 / 27-10-2017 - ΔΙΑΦΟΡΕΤΙΚΗ ΤΙΜΗ - 2Χ4,85</t>
  </si>
  <si>
    <t>12-06-2017 - ΔΙΑΦΟΡΕΤΙΚΗ ΤΙΜΗ 8,53 + 10Χ6,57 +ΔΑ1050 - 24-08-2017-ΔΙΑΦΟΡΕΤΙΚΗ ΤΙΜΗ - 2Χ6,58 + ΔΑ1223 /30-09-2017 -2Χ6,58 + ΔΑ1357 /27-10-2017 - ΔΙΑΦΟΡΕΤΙΚΗ ΤΙΜΗ 2Χ8,53</t>
  </si>
  <si>
    <t>ΣΥΝΟΛΙΚΟ ΚΟΣΤΟΣ 2017 ΕΚΤΟΣ ΣΥΜΒΑΣΗΣ ΧΩΡΙΣ Φ.Π.Α (ΕΥΡΩ)</t>
  </si>
  <si>
    <t>ΒΑΝΑΚΙΑ ΣΦΑΙΡ.3" Ο.Π.</t>
  </si>
  <si>
    <t>ΒΑΝΕΣ ΠΕΤΑΛΟΥΔΑΣ Φ200-16ΑΤΜ</t>
  </si>
  <si>
    <t>ΒΑΝΕΣ ΠΕΤΑΛΟΥΔΑΣ Φ250-16ΑΤΜ</t>
  </si>
  <si>
    <t>ΒΑΝΕΣ ΠΕΤΑΛΟΥΔΑΣ Φ300-16ΑΤΜ</t>
  </si>
  <si>
    <t>ΕΞΑΕΡΙΣΤΙΚΟ 1" 16ΑΤΜ ΜΟΝΗΣ ΕΝΕΡΓΕΙΑΣ</t>
  </si>
  <si>
    <t>ΕΞΑΕΡΙΣΤΙΚΟ 2" 16ΑΤΜ ΜΟΝΗΣ ΕΝΕΡΓΕΙΑΣ</t>
  </si>
  <si>
    <t>ΚΑΜΠΥΛΗ ASA 12" 90Μ STD LR</t>
  </si>
  <si>
    <t>ΚΑΜΠΥΛΗ ASA 16" 90Μ STD LR</t>
  </si>
  <si>
    <t>ΚΑΜΠΥΛΗ ASA 18" 90Μ STD LR</t>
  </si>
  <si>
    <t>ΚΑΜΠΥΛΗ ASA 14" 90Μ STD LR</t>
  </si>
  <si>
    <t>ΛΑΣΤΙΧΟ ΥΔΡΟΣΤΟΠ DN80/100</t>
  </si>
  <si>
    <t>ΛΑΙΜΟΣ ΡΝ16 ΡΕ100 Φ75</t>
  </si>
  <si>
    <t>ΛΑΙΜΟΣ ΡΝ16 ΡΕ100 Φ125</t>
  </si>
  <si>
    <t>ΞΥΣΤΡΑ ΧΕΙΡΟΣ ΜΕΓΑΛΗ</t>
  </si>
  <si>
    <t>ΣΕΛΑ ΕΠΙΣ. FS20 60-70/250</t>
  </si>
  <si>
    <t>ΣΕΛΑ ΕΠΙΣ. FS20 67-77/150</t>
  </si>
  <si>
    <t>ΣΕΛΑ ΕΠΙΣ.FS20 180-210/300</t>
  </si>
  <si>
    <t>ΣΕΛΑ ΕΠΙΣ.FS20 295-315/400</t>
  </si>
  <si>
    <t>ΣΦΙΚΤΗΡΑΣ Β.Τ. 104-115</t>
  </si>
  <si>
    <t>ΣΦΙΚΤΗΡΑΣ Β.Τ. 80-87</t>
  </si>
  <si>
    <t>ΥΔΡΟΛΗΨΙΑ  Φ100 4 ΣΤΟΜΙΩΝ</t>
  </si>
  <si>
    <t>ΥΔΡΟΛΗΨΙΑΣ ΤΑΠΑ ΤΡΙΓ. ΥΔΡΟΜ/ΟΥ</t>
  </si>
  <si>
    <t>ΥΔΡΟΜΕΤΡΩΝ ΤΡΙΓΩΝ.ΛΑΣΤΙΧΑ</t>
  </si>
  <si>
    <t>3.17.02.006</t>
  </si>
  <si>
    <t>ΡΑΚΟΡ ΠΟΛΥΑΙΘ.ΜΟΝΟΣ.16x16 ΔΙΠΛ</t>
  </si>
  <si>
    <t>3.16.03.242</t>
  </si>
  <si>
    <t>ΣΕΛΑ ΕΠΙΣ.FS10 48-51/150</t>
  </si>
  <si>
    <t>3.16.03.260</t>
  </si>
  <si>
    <t>ΣΕΛΑ ΕΠΙΣ.FS10 48-58/250</t>
  </si>
  <si>
    <t>3.16.03.221</t>
  </si>
  <si>
    <t>ΣΕΛΑ ΕΠΙΣ.FS10 60-70/200</t>
  </si>
  <si>
    <t>3.16.03.031</t>
  </si>
  <si>
    <t>ΣΕΛΑ ΕΠΙΣ.FS20 135-155/300</t>
  </si>
  <si>
    <t>3.16.03.149</t>
  </si>
  <si>
    <t>ΣΕΛΑ ΕΠΙΣ.FS20 155-175/300</t>
  </si>
  <si>
    <t>3.16.03.043</t>
  </si>
  <si>
    <t>ΣΕΛΑ ΕΠΙΣ.FS20 190-210/300</t>
  </si>
  <si>
    <t>3.16.03.222</t>
  </si>
  <si>
    <t>ΣΕΛΑ ΕΠΙΣ.FS20 215-235/350</t>
  </si>
  <si>
    <t>3.16.03.227</t>
  </si>
  <si>
    <t>ΣΕΛΑ ΕΠΙΣ.FS20 235-255/350</t>
  </si>
  <si>
    <t>3.16.03.118</t>
  </si>
  <si>
    <t>ΣΕΛΑ ΕΠΙΣ.FS20 275-295/400</t>
  </si>
  <si>
    <t>3.16.03.110</t>
  </si>
  <si>
    <t>ΣΕΛΑ ΕΠΙΣ.FS20 345-365/400</t>
  </si>
  <si>
    <t>3.16.03.109</t>
  </si>
  <si>
    <t>ΣΕΛΑ ΕΠΙΣ.FS20 80-100/300</t>
  </si>
  <si>
    <t>3.16.03.108</t>
  </si>
  <si>
    <t>ΣΕΛΑ ΕΠΙΣ.FS20 95-115/300</t>
  </si>
  <si>
    <t>3.01.00.791</t>
  </si>
  <si>
    <t>ΣΕΛΛΑ ΜΕ ΚΟΠΤ.PE100 Φ250x63</t>
  </si>
  <si>
    <t>3.01.00.301</t>
  </si>
  <si>
    <t>ΣΕΛΛΑ ΜΕ ΠΡΟΕΚ.ΡΕ100 Φ110x63</t>
  </si>
  <si>
    <t>3.01.00.665</t>
  </si>
  <si>
    <t>ΣΕΛΛΑ ΜΕ ΠΡΟΕΚ.ΡΕ100 Φ200x110</t>
  </si>
  <si>
    <t>3.01.00.666</t>
  </si>
  <si>
    <t>ΣΕΛΛΑ ΜΕ ΠΡΟΕΚ.ΡΕ100 Φ250x110</t>
  </si>
  <si>
    <t>3.01.00.668</t>
  </si>
  <si>
    <t>ΣΕΛΛΑ ΜΕ ΠΡΟΕΚ.ΡΕ100 Φ315x110</t>
  </si>
  <si>
    <t>3.01.00.762</t>
  </si>
  <si>
    <t>ΣΕΛΛΑ ΜΕ ΠΡΟΕΚ.ΡΕ100 Φ315x125</t>
  </si>
  <si>
    <t>3.01.00.063</t>
  </si>
  <si>
    <t>ΣΕΛΛΑ ΜΕ ΠΡΟΕΚ.ΡΕ100 Φ315x63</t>
  </si>
  <si>
    <t>3.01.00.210</t>
  </si>
  <si>
    <t>ΣΕΛΛΑ ΜΕ ΠΡΟΕΚ.ΡΕ100 Φ90x63</t>
  </si>
  <si>
    <t>3.12.12.001</t>
  </si>
  <si>
    <t>ΣΤΑΥΡΟΣ ΓΑΛΒ.1.1/2"</t>
  </si>
  <si>
    <t>3.12.12.005</t>
  </si>
  <si>
    <t>ΣΤΑΥΡΟΣ ΓΑΛΒ.2.1/2"</t>
  </si>
  <si>
    <t>3.02.00.087</t>
  </si>
  <si>
    <t>ΣΥΝΔΕΣΜΟΣ ΚΩΧΛ.Φ25x25</t>
  </si>
  <si>
    <t>3.02.00.088</t>
  </si>
  <si>
    <t>ΣΥΝΔΕΣΜΟΣ ΚΩΧΛ.Φ32x32</t>
  </si>
  <si>
    <t>3.02.00.089</t>
  </si>
  <si>
    <t>ΣΥΝΔΕΣΜΟΣ ΚΩΧΛ.Φ40x40</t>
  </si>
  <si>
    <t>3.02.00.042</t>
  </si>
  <si>
    <t>ΣΥΝΔΕΣΜΟΣ ΚΩΧΛ.Φ63x63</t>
  </si>
  <si>
    <t>3.02.00.184</t>
  </si>
  <si>
    <t>ΣΥΝΔΕΣΜΟΣ ΛΟΚ Φ25x25</t>
  </si>
  <si>
    <t>3.01.00.573</t>
  </si>
  <si>
    <t>ΣΥΝΔΕΣΜΟΣ ΜΙΚΤΟΣ Ε.Α.Φ32x1"</t>
  </si>
  <si>
    <t>3.01.00.732</t>
  </si>
  <si>
    <t>ΣΥΝΔΕΣΜΟΣ ΜΙΚΤΟΣ Ε.Α.Φ40x1.1/4</t>
  </si>
  <si>
    <t>3.01.00.593</t>
  </si>
  <si>
    <t>ΣΥΝΔΕΣΜΟΣ ΜΙΚΤΟΣ Ε.Α.Φ50x1.1/2</t>
  </si>
  <si>
    <t>3.01.00.684</t>
  </si>
  <si>
    <t>ΣΥΝΔΕΣΜΟΣ ΜΙΚΤΟΣ Ε.Α.Φ63x2"</t>
  </si>
  <si>
    <t>3.01.00.227</t>
  </si>
  <si>
    <t>ΣΥΝΔΕΣΜΟΣ ΜΙΚΤΟΣ Ε.Α.Φ75x2.1/2</t>
  </si>
  <si>
    <t>3.01.00.709</t>
  </si>
  <si>
    <t>ΣΥΝΔΕΣΜΟΣ ΜΙΚΤΟΣ Ε.Α.Φ90x3"</t>
  </si>
  <si>
    <t>3.03.00.076</t>
  </si>
  <si>
    <t>ΣΥΣΤ.2ΦΛΑΝ.Φ100x80</t>
  </si>
  <si>
    <t>3.03.00.397</t>
  </si>
  <si>
    <t>ΣΥΣΤ.2ΦΛΑΝ.Φ200x125</t>
  </si>
  <si>
    <t>3.16.04.056</t>
  </si>
  <si>
    <t>ΣΥΣΤ.ASA SCH40 4"x 3"</t>
  </si>
  <si>
    <t>3.16.04.035</t>
  </si>
  <si>
    <t>ΣΥΣΤ.ASA STD 6"x 4"</t>
  </si>
  <si>
    <t>3.12.09.001</t>
  </si>
  <si>
    <t>ΣΥΣΤ.ΑΓΓΛΙΑΣ ΓΑΛΒ. 1.1/2"x 1"</t>
  </si>
  <si>
    <t>3.12.09.000</t>
  </si>
  <si>
    <t>ΣΥΣΤ.ΑΓΓΛΙΑΣ ΓΑΛΒ. 1.1/2"x 1.1/4"</t>
  </si>
  <si>
    <t>3.12.09.037</t>
  </si>
  <si>
    <t>ΣΥΣΤ.ΑΓΓΛΙΑΣ ΓΑΛΒ. 1.1/2"x 3/4"</t>
  </si>
  <si>
    <t>3.12.09.007</t>
  </si>
  <si>
    <t>ΣΥΣΤ.ΑΓΓΛΙΑΣ ΓΑΛΒ. 2"x 1"</t>
  </si>
  <si>
    <t>3.12.09.008</t>
  </si>
  <si>
    <t>ΣΥΣΤ.ΑΓΓΛΙΑΣ ΓΑΛΒ. 2"x 1.1/2"</t>
  </si>
  <si>
    <t>3.12.09.041</t>
  </si>
  <si>
    <t>ΣΥΣΤ.ΑΓΓΛΙΑΣ ΓΑΛΒ. 2"x 1.1/4"</t>
  </si>
  <si>
    <t>3.12.09.013</t>
  </si>
  <si>
    <t>ΣΥΣΤ.ΑΜΕΡΙΚΗΣ ΓΑΛΒ. 1.1/2"x 1"</t>
  </si>
  <si>
    <t>3.12.09.014</t>
  </si>
  <si>
    <t>ΣΥΣΤ.ΑΜΕΡΙΚΗΣ ΓΑΛΒ. 1.1/2"x 1.1/4"</t>
  </si>
  <si>
    <t>3.12.09.043</t>
  </si>
  <si>
    <t>ΣΥΣΤ.ΑΜΕΡΙΚΗΣ ΓΑΛΒ. 1.1/2"x 3/4"</t>
  </si>
  <si>
    <t>3.12.09.016</t>
  </si>
  <si>
    <t>ΣΥΣΤ.ΑΜΕΡΙΚΗΣ ΓΑΛΒ. 1.1/4"x 1"</t>
  </si>
  <si>
    <t>3.12.09.042</t>
  </si>
  <si>
    <t>ΣΥΣΤ.ΑΜΕΡΙΚΗΣ ΓΑΛΒ. 1.1/4"x 3/4"</t>
  </si>
  <si>
    <t>3.12.09.022</t>
  </si>
  <si>
    <t>ΣΥΣΤ.ΑΜΕΡΙΚΗΣ ΓΑΛΒ. 2"x 1"</t>
  </si>
  <si>
    <t>3.12.09.027</t>
  </si>
  <si>
    <t>ΣΥΣΤ.ΑΜΕΡΙΚΗΣ ΓΑΛΒ. 2"x 1.1/2"</t>
  </si>
  <si>
    <t>3.12.09.028</t>
  </si>
  <si>
    <t>ΣΥΣΤ.ΑΜΕΡΙΚΗΣ ΓΑΛΒ. 2"x 1.1/4"</t>
  </si>
  <si>
    <t>3.12.09.046</t>
  </si>
  <si>
    <t>ΣΥΣΤ.ΑΜΕΡΙΚΗΣ ΓΑΛΒ. 2"x 3/4"</t>
  </si>
  <si>
    <t>3.12.09.023</t>
  </si>
  <si>
    <t>ΣΥΣΤ.ΑΜΕΡΙΚΗΣ ΓΑΛΒ. 2.1/2"x 1"</t>
  </si>
  <si>
    <t>ΒΑΛΒΙΔΑ ΚΛΑΠΕ 2.1/2"</t>
  </si>
  <si>
    <t>ΒΑΛΒΙΔΕΣ ΑΝΤΕΠΙΣΤΡΙΦΗΣ ΚΛΑΠΕ ΧΥΤΟΣΙΔΗΡΑ</t>
  </si>
  <si>
    <t>ΒΑΝΕΣ ΠΕΤΑΛΟΥΔΑΣ Φ100-16ΑΤΜ</t>
  </si>
  <si>
    <t>ΒΑΝΕΣ ΠΕΤΑΛΟΥΔΑΣ Φ80-16ΑΤΜ</t>
  </si>
  <si>
    <t>ΒΑΝΕΣ ΠΕΤΑΛΟΥΔΑΣ Φ125-16ΑΤΜ</t>
  </si>
  <si>
    <t>ΒΑΝΑ ΕΛΑΣΤ.ΕΜΦΡ. Φ125-16ΑΤΜ</t>
  </si>
  <si>
    <t>ΔΙΚΛΕΙΔΑ ΕΛΑΣΤΙΚΗΣ ΕΜΦΡΑΞΗΣ ΧΥΤΟΣΙΔΗΡΑ ΜΕ ΒΟΛΑΝ ΣΥΡΤΟΥ</t>
  </si>
  <si>
    <t>ΔΙΚΛΕΙΔΑ ΕΛΑΣΤΙΚΗΣ ΕΜΦΡΑΞΗΣ ΧΥΤΟΣΙΔΗΡΑ ΜΕ ΒΟΛΑΝ ΠΕΤΑΛΟΥΔΑΣ</t>
  </si>
  <si>
    <t>ΒΑΝΑ ΕΛΑΣΤ.ΕΜΦΡ. DN200-10</t>
  </si>
  <si>
    <t xml:space="preserve">ΒΑΝΑ ΕΛ.ΕΜΦΡ.AVK Φ150/GGG ΡΝ25 </t>
  </si>
  <si>
    <t xml:space="preserve">ΒΑΝΑ ΕΛ.ΕΜΦΡ.AVK Φ250/GGG ΡΝ25 </t>
  </si>
  <si>
    <r>
      <t xml:space="preserve">ΣΦΑΙΡΙΚΟΙ ΚΡΟΥΝΟΙ ΟΛΙΚΗΣ ΠΑΡΟΧΗΣ      </t>
    </r>
    <r>
      <rPr>
        <sz val="9"/>
        <color indexed="8"/>
        <rFont val="Tahoma"/>
        <family val="2"/>
        <charset val="161"/>
      </rPr>
      <t xml:space="preserve">Ορειχάλκινος Χρωμέ </t>
    </r>
  </si>
  <si>
    <t>ΕΞΑΕΡΙΣΤΙΚΑ ΜΟΝΗΣ ΕΝΕΡΓΕΙΑΣ</t>
  </si>
  <si>
    <t>ΕΞΑΕΡΙΣΤΙΚΑ ΔΙΠΛΗΣ ΕΝΕΡΓΕΙΑΣ</t>
  </si>
  <si>
    <t>ΕΞΑΕΡΙΣΤΙΚΟ Φ50-16ΑΤΜ Δ.Ε.</t>
  </si>
  <si>
    <t>ΕΞΑΕΡΙΣΤΙΚΟ Φ100 Δ.Ε.</t>
  </si>
  <si>
    <t>ΕΞΑΕΡ/ΚΟ Φ80-25ΑΤ</t>
  </si>
  <si>
    <t>ΕΞΑΕΡΙΣΤΙΚΟ Φ50/400 16ΑΤΜ Δ.Ε.</t>
  </si>
  <si>
    <t xml:space="preserve">ΕΞΑΕΡΙΣΤΙΚΟ  2" 16ΑΤΜ ΠΛΑΣΤ. ΚΙΝΗΤ. </t>
  </si>
  <si>
    <t>ΕΞΑΕΡΙΣΤΙΚΑ ΠΛΑΣΤΙΚΑ</t>
  </si>
  <si>
    <t>ΕΞΑΕΡΙΣΤΙΚΟ 4"-16ATM</t>
  </si>
  <si>
    <t>ΚΟΛΑΡΟ ΧΥΤ. Φ110*2"</t>
  </si>
  <si>
    <t>ΚΟΛΑΡΟ ΧΥΤ. Φ140*2"</t>
  </si>
  <si>
    <t>ΚΟΛΑΡΟ ΧΥΤ. Φ160*2"</t>
  </si>
  <si>
    <t>ΚΟΛΑΡΟ ΧΥΤ. Φ200*1"</t>
  </si>
  <si>
    <t>ΚΟΛΑΡΟ ΧΥΤ. Φ50*1"</t>
  </si>
  <si>
    <t>ΚΟΛΑΡΟ ΧΥΤ. Φ75*1"</t>
  </si>
  <si>
    <t>ΚΟΛΑΡΟ ΧΥΤ. Φ90*3/4"</t>
  </si>
  <si>
    <r>
      <t xml:space="preserve">ΕΛΑΣΤΙΚΟΙ ΔΑΚΤΥΛΙΟΙ </t>
    </r>
    <r>
      <rPr>
        <sz val="9"/>
        <color indexed="8"/>
        <rFont val="Tahoma"/>
        <family val="2"/>
        <charset val="161"/>
      </rPr>
      <t xml:space="preserve">Σωλήνων PVC    </t>
    </r>
  </si>
  <si>
    <t>ΜΑΝΙΚΑ  2"- 50mm</t>
  </si>
  <si>
    <t>ΞΥΣΤΡΑ ΧΕΙΡΟΣ 0-28-619</t>
  </si>
  <si>
    <t>ΠΥΡ. ΤΑΧ/ΣΜΟΣ ΒΟΛΤ. 1.1/2"</t>
  </si>
  <si>
    <t>ΠΥΡ. ΤΑΧ/ΣΜΟΣ ΟΥΡΑ 1.1/2"</t>
  </si>
  <si>
    <t>ΠΥΡΟΣΒΕΣΤΙΚΟI ΤΑΧΥΣΥΝΔΕΣΜΟΙ</t>
  </si>
  <si>
    <r>
      <t>ΡΑΚΟΡ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>ΜΗΧΑΝΙΚΗΣ ΣΥΣΦΙΞΗΣ ΟΡΕΙΧΑΛΚΙΝΑ</t>
    </r>
  </si>
  <si>
    <t>ΤΕΦΛΟΝ 150m (ΝΗΜΑ)</t>
  </si>
  <si>
    <r>
      <t xml:space="preserve">ΓΩΝΙΕΣ-ΚΑΜΠΥΛΕΣ-ΣΥΣΤΟΛΕΣ -ΤΑΦ -ΦΛΑΝΤΖΕΣ                   </t>
    </r>
    <r>
      <rPr>
        <sz val="9"/>
        <color indexed="8"/>
        <rFont val="Tahoma"/>
        <family val="2"/>
        <charset val="161"/>
      </rPr>
      <t>Εξαρτήματα Χαλύβδινα Συγκόλλησης χωρίς Ραφή</t>
    </r>
  </si>
  <si>
    <r>
      <t xml:space="preserve">ΦΛΑΝΤΖΕΣ ΤΟΡΝΟΥ ΤΥΦΛΕΣ                                    </t>
    </r>
    <r>
      <rPr>
        <sz val="9"/>
        <color indexed="8"/>
        <rFont val="Tahoma"/>
        <family val="2"/>
        <charset val="161"/>
      </rPr>
      <t>με διάτρηση επίπεδες</t>
    </r>
  </si>
  <si>
    <r>
      <t xml:space="preserve">ΦΛΑΝΤΖΕΣ ΤΟΡΝΟΥ ΠΕΡΑΣΤΕΣ                        </t>
    </r>
    <r>
      <rPr>
        <sz val="9"/>
        <color indexed="8"/>
        <rFont val="Tahoma"/>
        <family val="2"/>
        <charset val="161"/>
      </rPr>
      <t>Χαλύβδινες  με διάτρηση  επίπεδες</t>
    </r>
  </si>
  <si>
    <t xml:space="preserve">ΦΛΟΓΙΣΤΡΟ-ΚΑΜΙΝΕΤΟ </t>
  </si>
  <si>
    <t>ΦΛΟΓΙΣΤΡΟ GAS</t>
  </si>
  <si>
    <r>
      <t xml:space="preserve">ΓΩΝΙΕΣ  90ο -45ο                  </t>
    </r>
    <r>
      <rPr>
        <sz val="9"/>
        <color indexed="8"/>
        <rFont val="Tahoma"/>
        <family val="2"/>
        <charset val="161"/>
      </rPr>
      <t xml:space="preserve"> Εξαρτήματα   Πολυαιθυλενίου  Ευθέων Άκρων                                                                             </t>
    </r>
  </si>
  <si>
    <r>
      <t xml:space="preserve">ΗΛΕΚΤΡΟΓΩΝΙΕΣ 90ο-45ο </t>
    </r>
    <r>
      <rPr>
        <sz val="9"/>
        <color indexed="8"/>
        <rFont val="Tahoma"/>
        <family val="2"/>
        <charset val="161"/>
      </rPr>
      <t xml:space="preserve">      Εξαρτήματα   Πολυαιθυλενίου  Ηλεκτροσύντηξης</t>
    </r>
  </si>
  <si>
    <t>ΕΞΑΕΡΙΣΤΙΚΟ  2"-16ΑΤΜ Δ.Ε.</t>
  </si>
  <si>
    <t>ΕΞΑΕΡΙΣΤΙΚΟ Φ80/400 16ΑΤΜ Δ.Ε.</t>
  </si>
  <si>
    <t>ΕΞΑΕΡΙΣΤΙΚΟ ΦΛΑΝ. 3"(Φ80) Δ.Ε.</t>
  </si>
  <si>
    <t>ΕΞΑΕΡ/ΚΟ Φ50-25ΑΤ Δ.Ε.</t>
  </si>
  <si>
    <t>ΒΑΝΑ ΕΛΑΣΤ.ΕΜΦΡ. DN50-16</t>
  </si>
  <si>
    <t>ΒΑΝΑ ΕΛΑΣΤ.ΕΜΦΡ. DN150-16</t>
  </si>
  <si>
    <t>ΓΩΝΙΑ ΟΞΥΓ. 323,9</t>
  </si>
  <si>
    <t>ΖΙΜΠΩ ΕΥΡΟΥΣ 196-226</t>
  </si>
  <si>
    <t>ΖΙΜΠΩ ΕΥΡΟΥΣ 282-306</t>
  </si>
  <si>
    <t>ΣΥΣΤ.ASA SCH40 3"x 2"</t>
  </si>
  <si>
    <t>ΣΥΣΤ.ASA SCH40 18"x 4"</t>
  </si>
  <si>
    <t>ΤΑΦ ASA ΣΥΣΤ. 8"x 6"</t>
  </si>
  <si>
    <t>ΦΛΑΝΤΖΑ ΤΥΦΛΗ Φ350</t>
  </si>
  <si>
    <t>ΦΛΑΝΤΖΟΖΙΜΠΩ DN250 260-290</t>
  </si>
  <si>
    <t>3.12.09.024</t>
  </si>
  <si>
    <t>ΣΥΣΤ.ΑΜΕΡΙΚΗΣ ΓΑΛΒ. 2.1/2"x 1.1/2"</t>
  </si>
  <si>
    <t>3.12.09.025</t>
  </si>
  <si>
    <t>ΣΥΣΤ.ΑΜΕΡΙΚΗΣ ΓΑΛΒ. 2.1/2"x 1.1/4"</t>
  </si>
  <si>
    <t>3.12.09.026</t>
  </si>
  <si>
    <t>ΣΥΣΤ.ΑΜΕΡΙΚΗΣ ΓΑΛΒ. 2.1/2"x 2"</t>
  </si>
  <si>
    <t>3.12.09.033</t>
  </si>
  <si>
    <t>ΣΥΣΤ.ΑΜΕΡΙΚΗΣ ΓΑΛΒ. 3"x 2.1/2"</t>
  </si>
  <si>
    <t>3.12.09.044</t>
  </si>
  <si>
    <t>ΣΥΣΤ.ΑΜΕΡΙΚΗΣ ΓΑΛΒ. 4"x 2"</t>
  </si>
  <si>
    <t>3.12.09.053</t>
  </si>
  <si>
    <t>ΣΥΣΤ.ΑΜΕΡΙΚΗΣ ΓΑΛΒ. 4"x 2.1/2"</t>
  </si>
  <si>
    <t>3.12.09.034</t>
  </si>
  <si>
    <t>ΣΥΣΤ.ΑΜΕΡΙΚΗΣ ΓΑΛΒ. 4"x 3"</t>
  </si>
  <si>
    <t>3.12.09.080</t>
  </si>
  <si>
    <t>ΣΥΣΤ.ΑΜΕΡΙΚΗΣ ΟΡΕΙΧ.1/2x3/8</t>
  </si>
  <si>
    <t>3.01.00.000</t>
  </si>
  <si>
    <t>ΣΥΣΤ.Ε.Α ΡΕ100 Φ110x75</t>
  </si>
  <si>
    <t>3.01.00.472</t>
  </si>
  <si>
    <t>ΣΥΣΤ.Ε.Α ΡΕ100 Φ110x90</t>
  </si>
  <si>
    <t>3.01.00.475</t>
  </si>
  <si>
    <t>ΣΥΣΤ.Ε.Α ΡΕ100 Φ140x110</t>
  </si>
  <si>
    <t>3.01.00.478</t>
  </si>
  <si>
    <t>ΣΥΣΤ.Ε.Α ΡΕ100 Φ160x110</t>
  </si>
  <si>
    <t>3.01.00.480</t>
  </si>
  <si>
    <t>ΣΥΣΤ.Ε.Α ΡΕ100 Φ160x140</t>
  </si>
  <si>
    <t>3.01.00.057</t>
  </si>
  <si>
    <t>ΣΥΣΤ.Ε.Α ΡΕ100 Φ160x90</t>
  </si>
  <si>
    <t>3.01.00.481</t>
  </si>
  <si>
    <t>ΣΥΣΤ.Ε.Α ΡΕ100 Φ225x160</t>
  </si>
  <si>
    <t>3.01.00.482</t>
  </si>
  <si>
    <t>ΣΥΣΤ.Ε.Α ΡΕ100 Φ250x160</t>
  </si>
  <si>
    <t>3.01.00.483</t>
  </si>
  <si>
    <t>ΣΥΣΤ.Ε.Α ΡΕ100 Φ250x200</t>
  </si>
  <si>
    <t>3.01.00.008</t>
  </si>
  <si>
    <t>ΣΥΣΤ.Ε.Α ΡΕ100 Φ250x225</t>
  </si>
  <si>
    <t>3.01.00.488</t>
  </si>
  <si>
    <t>ΣΥΣΤ.Ε.Α ΡΕ100 Φ315x225</t>
  </si>
  <si>
    <t>3.01.00.087</t>
  </si>
  <si>
    <t>ΣΥΣΤ.Ε.Α ΡΕ100 Φ315x250</t>
  </si>
  <si>
    <t>3.01.00.047</t>
  </si>
  <si>
    <t>ΣΥΣΤ.Ε.Α ΡΕ100 Φ355x315</t>
  </si>
  <si>
    <t>3.01.00.515</t>
  </si>
  <si>
    <t>ΣΥΣΤ.ΗΛΕΚ/ΦΑΣ ΡΕ100 Φ110x90</t>
  </si>
  <si>
    <t>3.01.00.510</t>
  </si>
  <si>
    <t>ΣΥΣΤ.ΗΛΕΚ/ΦΑΣ ΡΕ100 Φ125x110</t>
  </si>
  <si>
    <t>3.01.00.511</t>
  </si>
  <si>
    <t>ΣΥΣΤ.ΗΛΕΚ/ΦΑΣ ΡΕ100 Φ40x32</t>
  </si>
  <si>
    <t>3.01.00.634</t>
  </si>
  <si>
    <t>ΣΥΣΤ.ΗΛΕΚ/ΦΑΣ ΡΕ100 Φ50x32</t>
  </si>
  <si>
    <t>3.01.00.512</t>
  </si>
  <si>
    <t>ΣΥΣΤ.ΗΛΕΚ/ΦΑΣ ΡΕ100 Φ63x32</t>
  </si>
  <si>
    <t>3.01.00.517</t>
  </si>
  <si>
    <t>ΣΥΣΤ.ΗΛΕΚ/ΦΑΣ ΡΕ100 Φ63x50</t>
  </si>
  <si>
    <t>3.01.00.696</t>
  </si>
  <si>
    <t>ΣΥΣΤ.ΗΛΕΚ/ΦΑΣ ΡΕ100 Φ75x63</t>
  </si>
  <si>
    <t>3.01.00.453</t>
  </si>
  <si>
    <t>ΣΥΣΤ.ΗΛΕΚ/ΦΑΣ ΡΕ100 Φ90x63</t>
  </si>
  <si>
    <t>3.01.00.498</t>
  </si>
  <si>
    <t>ΣΥΣΤ.ΗΛΕΚ/ΦΑΣ ΡΕ100 Φ90x75</t>
  </si>
  <si>
    <t>3.16.05.000</t>
  </si>
  <si>
    <t>ΣΦΙΚΤΗΡΑΣ 1"</t>
  </si>
  <si>
    <t>3.16.05.001</t>
  </si>
  <si>
    <t>ΣΦΙΚΤΗΡΑΣ 1.1/2"</t>
  </si>
  <si>
    <t>3.16.05.002</t>
  </si>
  <si>
    <t>ΣΦΙΚΤΗΡΑΣ 1.1/4"</t>
  </si>
  <si>
    <t>3.16.05.003</t>
  </si>
  <si>
    <t>ΣΦΙΚΤΗΡΑΣ 2"</t>
  </si>
  <si>
    <t>3.16.05.004</t>
  </si>
  <si>
    <t>ΣΦΙΚΤΗΡΑΣ 2.1/2"</t>
  </si>
  <si>
    <t>3.16.05.005</t>
  </si>
  <si>
    <t>ΣΦΙΚΤΗΡΑΣ 3"</t>
  </si>
  <si>
    <t>3.16.05.029</t>
  </si>
  <si>
    <t>ΣΦΙΚΤΗΡΑΣ Β.Τ. 64-67</t>
  </si>
  <si>
    <t>45-46</t>
  </si>
  <si>
    <t>3.12.10.001</t>
  </si>
  <si>
    <t>ΤΑΠΑ ΑΡΣΕΝΙΚΗ ΓΑΛΒ. 1.1/2"</t>
  </si>
  <si>
    <t>3.12.10.002</t>
  </si>
  <si>
    <t>ΤΑΠΑ ΑΡΣΕΝΙΚΗ ΓΑΛΒ. 1.1/4"</t>
  </si>
  <si>
    <t>3.12.10.004</t>
  </si>
  <si>
    <t>ΤΑΠΑ ΑΡΣΕΝΙΚΗ ΓΑΛΒ. 2"</t>
  </si>
  <si>
    <t>3.12.10.005</t>
  </si>
  <si>
    <t>ΤΑΠΑ ΑΡΣΕΝΙΚΗ ΓΑΛΒ. 2.1/2"</t>
  </si>
  <si>
    <t>3.12.10.015</t>
  </si>
  <si>
    <t>ΤΑΠΑ ΑΡΣΕΝΙΚΗ ΓΑΛΒ. 3"</t>
  </si>
  <si>
    <t>3.12.10.024</t>
  </si>
  <si>
    <t>ΤΑΠΑ ΑΡΣΕΝΙΚΗ ΓΑΛΒ. 4"</t>
  </si>
  <si>
    <t>3.01.00.421</t>
  </si>
  <si>
    <t>ΤΑΠΑ Ε.Α.ΡΕ100 Φ225</t>
  </si>
  <si>
    <t>3.12.10.013</t>
  </si>
  <si>
    <t>ΤΑΠΑ ΘΗΛΥΚΗ ΓΑΛΒ. 2.1/2"</t>
  </si>
  <si>
    <t>3.03.00.006</t>
  </si>
  <si>
    <t>ΤΑΦ 3ΦΛ.Φ100x100 ΧΥΤ.</t>
  </si>
  <si>
    <t>3.03.00.009</t>
  </si>
  <si>
    <t>ΤΑΦ 3ΦΛ.Φ125x100 ΧΥΤ.</t>
  </si>
  <si>
    <t>3.03.00.090</t>
  </si>
  <si>
    <t>ΤΑΦ 3ΦΛ.Φ200x200 ΧΥΤ.</t>
  </si>
  <si>
    <t>3.16.06.004</t>
  </si>
  <si>
    <t>ΤΑΦ ASA 6"</t>
  </si>
  <si>
    <t>3.01.00.354</t>
  </si>
  <si>
    <t>ΤΑΦ Ε.Α.ΡΕ100 Φ110</t>
  </si>
  <si>
    <t>3.01.00.532</t>
  </si>
  <si>
    <t>ΤΑΦ Ε.Α.ΡΕ100 Φ140</t>
  </si>
  <si>
    <t>3.01.00.536</t>
  </si>
  <si>
    <t>ΤΑΦ Ε.Α.ΡΕ100 Φ315</t>
  </si>
  <si>
    <t>3.01.00.003</t>
  </si>
  <si>
    <t>ΤΑΦ Ε.Α.ΣΥΣΤ.ΡΕ100 Φ315Χ160</t>
  </si>
  <si>
    <t>3.01.00.327</t>
  </si>
  <si>
    <t>ΤΑΦ ΗΛΕΚ/ΦΑΣ ΡΕ100 Φ110</t>
  </si>
  <si>
    <t>3.01.00.544</t>
  </si>
  <si>
    <t>ΤΑΦ ΗΛΕΚ/ΦΑΣ ΡΕ100 Φ160</t>
  </si>
  <si>
    <t>3.01.00.550</t>
  </si>
  <si>
    <t>ΤΑΦ ΗΛΕΚ/ΦΑΣ ΡΕ100 Φ75</t>
  </si>
  <si>
    <t>3.01.00.328</t>
  </si>
  <si>
    <t>ΤΑΦ ΗΛΕΚ/ΦΑΣ ΡΕ100 Φ90</t>
  </si>
  <si>
    <t>3.12.11.002</t>
  </si>
  <si>
    <t>ΤΑΦ ΚΟΡΔΟΝ.ΓΑΛΒ.1.1/2"</t>
  </si>
  <si>
    <t>3.12.11.003</t>
  </si>
  <si>
    <t>ΤΑΦ ΚΟΡΔΟΝ.ΓΑΛΒ.1/2"</t>
  </si>
  <si>
    <t>3.12.11.004</t>
  </si>
  <si>
    <t>ΤΑΦ ΚΟΡΔΟΝ.ΓΑΛΒ.2"</t>
  </si>
  <si>
    <t>3.12.11.005</t>
  </si>
  <si>
    <t>ΤΑΦ ΚΟΡΔΟΝ.ΓΑΛΒ.2.1/2"</t>
  </si>
  <si>
    <t>3.12.00.003</t>
  </si>
  <si>
    <t>ΤΕΦΛΟΝ 1/2"-10mt ΜΙΚΡΟ</t>
  </si>
  <si>
    <t>3.12.00.005</t>
  </si>
  <si>
    <t>ΤΕΦΛΟΝ 3/4"-15mt ΜΕΓΑΛΟ</t>
  </si>
  <si>
    <t>3.19.00.025</t>
  </si>
  <si>
    <t>ΥΔΡΟΛΗΨΙΑ  Φ100 2 ΣΤΟΜΙΩΝ</t>
  </si>
  <si>
    <t>3.19.00.003</t>
  </si>
  <si>
    <t>ΥΔΡΟΛΗΨΙΑ  Φ80 2 ΣΤΟΜΙΩΝ</t>
  </si>
  <si>
    <t>3.19.00.012</t>
  </si>
  <si>
    <t>ΥΔΡΟΛΗΨΙΑΣ ΒΙΔΕΣ</t>
  </si>
  <si>
    <t>3.19.00.005</t>
  </si>
  <si>
    <t>ΥΔΡΟΛΗΨΙΑΣ ΚΑΠΑΚΙ ΜΕΓΑΛΟ ΤΡΙΓΩΝΟ</t>
  </si>
  <si>
    <t>3.19.00.013</t>
  </si>
  <si>
    <t>ΥΔΡΟΛΗΨΙΑΣ ΚΑΠΑΚΙΟΥ ΛΑΣΤΙΧΑ ΜΕΓΑΛΑ</t>
  </si>
  <si>
    <t>3.19.00.030</t>
  </si>
  <si>
    <t>ΥΔΡΟΛΗΨΙΑΣ ΛΑΣΤΙΧΑ ΥΔΡΟΣΤΟΜΙΩΝ</t>
  </si>
  <si>
    <t>3.19.00.008</t>
  </si>
  <si>
    <t>ΥΔΡΟΛΗΨΙΑΣ ΥΔΡΟΜΕΤΡΟΥ ΚΑΠΑΚΙ ΜΙΚΡΟ</t>
  </si>
  <si>
    <t>3.19.00.009</t>
  </si>
  <si>
    <t>ΥΔΡΟΛΗΨΙΑΣ ΥΔΡΟΣΤΟΜΙΟ</t>
  </si>
  <si>
    <t>3.20.00.061</t>
  </si>
  <si>
    <t>ΥΔΡΟΜΕΤΡΩΝ ΜΗΧΑΝΙΣΜΟΙ</t>
  </si>
  <si>
    <t>3.20.00.060</t>
  </si>
  <si>
    <t>3.20.00.074</t>
  </si>
  <si>
    <t>ΥΔΡΟΜΕΤΡΩΝ ΡΑΚΟΡ 1.1/2"</t>
  </si>
  <si>
    <t>3.20.00.075</t>
  </si>
  <si>
    <t>ΥΔΡΟΜΕΤΡΩΝ ΡΑΚΟΡ 2"</t>
  </si>
  <si>
    <t>3.12.00.020</t>
  </si>
  <si>
    <t>ΦΙΑΛΗ ΠΡΟΠΑΝΙΟΥ ΜΤ-1</t>
  </si>
  <si>
    <t>3.01.00.290</t>
  </si>
  <si>
    <t>ΦΛΑΝ.ΛΑΙΜΟΣ ΡΕ100 Φ110</t>
  </si>
  <si>
    <t>3.01.00.185</t>
  </si>
  <si>
    <t>ΦΛΑΝ.ΛΑΙΜΟΣ ΡΕ100 Φ125</t>
  </si>
  <si>
    <t>3.01.00.206</t>
  </si>
  <si>
    <t>ΦΛΑΝ.ΛΑΙΜΟΣ ΡΕ100 Φ160</t>
  </si>
  <si>
    <t>3.01.00.388</t>
  </si>
  <si>
    <t>ΦΛΑΝ.ΛΑΙΜΟΣ ΡΕ100 Φ225</t>
  </si>
  <si>
    <t>3.01.00.389</t>
  </si>
  <si>
    <t>ΦΛΑΝ.ΛΑΙΜΟΣ ΡΕ100 Φ250</t>
  </si>
  <si>
    <t>3.01.00.265</t>
  </si>
  <si>
    <t>ΦΛΑΝ.ΛΑΙΜΟΣ ΡΕ100 Φ280</t>
  </si>
  <si>
    <t>3.01.00.202</t>
  </si>
  <si>
    <t>ΦΛΑΝ.ΛΑΙΜΟΣ ΡΕ100 Φ315</t>
  </si>
  <si>
    <t>3.01.00.155</t>
  </si>
  <si>
    <t>ΦΛΑΝ.ΛΑΙΜΟΣ ΡΕ100 Φ355</t>
  </si>
  <si>
    <t>3.01.00.094</t>
  </si>
  <si>
    <t>ΦΛΑΝ.ΛΑΙΜΟΣ ΡΕ100 Φ63</t>
  </si>
  <si>
    <t>3.01.00.168</t>
  </si>
  <si>
    <t>ΦΛΑΝ.ΛΑΙΜΟΣ ΡΕ100 Φ90</t>
  </si>
  <si>
    <t>3.04.08.111</t>
  </si>
  <si>
    <t>ΦΛΑΝΤΖΑ ASA 10"</t>
  </si>
  <si>
    <t>3.04.06.000</t>
  </si>
  <si>
    <t>ΦΛΑΝΤΖΑ ΛΑΣΤ.Φ100</t>
  </si>
  <si>
    <t>3.04.06.001</t>
  </si>
  <si>
    <t>ΦΛΑΝΤΖΑ ΛΑΣΤ.Φ125</t>
  </si>
  <si>
    <t>3.04.06.002</t>
  </si>
  <si>
    <t>ΦΛΑΝΤΖΑ ΛΑΣΤ.Φ150</t>
  </si>
  <si>
    <t>3.04.06.003</t>
  </si>
  <si>
    <t>ΦΛΑΝΤΖΑ ΛΑΣΤ.Φ200</t>
  </si>
  <si>
    <t>3.04.06.004</t>
  </si>
  <si>
    <t>ΦΛΑΝΤΖΑ ΛΑΣΤ.Φ250</t>
  </si>
  <si>
    <t>3.04.06.005</t>
  </si>
  <si>
    <t>ΦΛΑΝΤΖΑ ΛΑΣΤ.Φ300</t>
  </si>
  <si>
    <t>3.04.06.006</t>
  </si>
  <si>
    <t>ΦΛΑΝΤΖΑ ΛΑΣΤ.Φ50</t>
  </si>
  <si>
    <t>3.04.06.007</t>
  </si>
  <si>
    <t>ΦΛΑΝΤΖΑ ΛΑΣΤ.Φ63</t>
  </si>
  <si>
    <t>3.04.06.009</t>
  </si>
  <si>
    <t>ΦΛΑΝΤΖΑ ΛΑΣΤ.Φ80</t>
  </si>
  <si>
    <t>3.04.08.025</t>
  </si>
  <si>
    <t>ΦΛΑΝΤΖΑ ΤΟΡΝΑΡΙΣΜΕΝΗ Φ100/110/125</t>
  </si>
  <si>
    <t>3.04.08.002</t>
  </si>
  <si>
    <t>ΦΛΑΝΤΖΑ ΤΟΡΝΑΡΙΣΜΕΝΗ Φ125/140</t>
  </si>
  <si>
    <t>3.04.08.032</t>
  </si>
  <si>
    <t>ΦΛΑΝΤΖΑ ΤΟΡΝΑΡΙΣΜΕΝΗ Φ150</t>
  </si>
  <si>
    <t>ΣΥΝΟΛΙΚΟ ΚΟΣΤΟΣ 2016 ΧΩΡΙΣ Φ.Π.Α (ΕΥΡΩ)</t>
  </si>
  <si>
    <t>ΣΥΝΟΛΙΚΟ ΚΟΣΤΟΣ 2017 ΧΩΡΙΣ Φ.Π.Α (ΕΥΡΩ)</t>
  </si>
  <si>
    <t>ΣΥΝΟΛΙΚΟ ΚΟΣΤΟΣ 2015 ΜΕ Φ.Π.Α (ΕΥΡΩ)</t>
  </si>
  <si>
    <t>2017 (ΕΚΤΟΣ ΣΥΜΒΑΣΗΣ)</t>
  </si>
  <si>
    <t>07-06-2017 - ΔΙΑΦΟΡΕΤΙΚΗ ΤΙΜΗ 2Χ189</t>
  </si>
  <si>
    <t>ΓΩΝΙΑ ΗΛΕΚ.ΡΕ100 Φ90-45</t>
  </si>
  <si>
    <t>3.01.00.433</t>
  </si>
  <si>
    <t>12-06-2017 - ΔΙΑΦΟΡΕΤΙΚΗ ΤΙΜΗ 14Χ32,55</t>
  </si>
  <si>
    <t>12-06-2017 - ΔΙΑΦΟΡΕΤΙΚΗ ΤΙΜΗ 4Χ70</t>
  </si>
  <si>
    <t>12-06-2017 - ΔΙΑΦΟΡΕΤΙΚΗ ΤΙΜΗ  - 1Χ75</t>
  </si>
  <si>
    <t>3.04.08.020</t>
  </si>
  <si>
    <t>ΦΛΑΝΤΖΑ ΤΟΡΝΑΡΙΣΜΕΝΗ Φ200</t>
  </si>
  <si>
    <t>3.04.08.037</t>
  </si>
  <si>
    <t>ΦΛΑΝΤΖΑ ΤΟΡΝΑΡΙΣΜΕΝΗ Φ250/280</t>
  </si>
  <si>
    <t>3.04.08.031</t>
  </si>
  <si>
    <t>ΦΛΑΝΤΖΑ ΤΟΡΝΑΡΙΣΜΕΝΗ Φ300</t>
  </si>
  <si>
    <t>3.04.08.040</t>
  </si>
  <si>
    <t>ΦΛΑΝΤΖΑ ΤΟΡΝΑΡΙΣΜΕΝΗ Φ350</t>
  </si>
  <si>
    <t>3.04.08.046</t>
  </si>
  <si>
    <t>ΦΛΑΝΤΖΑ ΤΟΡΝΑΡΙΣΜΕΝΗ Φ50</t>
  </si>
  <si>
    <t>3.04.08.052</t>
  </si>
  <si>
    <t>ΦΛΑΝΤΖΑ ΤΟΡΝΑΡΙΣΜΕΝΗ Φ63</t>
  </si>
  <si>
    <t>3.04.08.028</t>
  </si>
  <si>
    <t>ΦΛΑΝΤΖΑ ΤΟΡΝΑΡΙΣΜΕΝΗ Φ80/90</t>
  </si>
  <si>
    <t>3.04.08.091</t>
  </si>
  <si>
    <t>ΦΛΑΝΤΖΑ ΤΟΡΝΟΥ ΣΠΕΙΡΩΜΑ  80x2.1/2"</t>
  </si>
  <si>
    <t>3.04.08.006</t>
  </si>
  <si>
    <t>ΦΛΑΝΤΖΑ ΤΟΡΝΟΥ ΣΠΕΙΡΩΜΑ Φ100</t>
  </si>
  <si>
    <t>3.04.08.015</t>
  </si>
  <si>
    <t>ΦΛΑΝΤΖΑ ΤΟΡΝΟΥ ΣΠΕΙΡΩΜΑ Φ50-63</t>
  </si>
  <si>
    <t>3.04.08.000</t>
  </si>
  <si>
    <t>ΦΛΑΝΤΖΑ ΤΟΡΝΟΥ Φ100/110</t>
  </si>
  <si>
    <t>3.04.08.001</t>
  </si>
  <si>
    <t>ΦΛΑΝΤΖΑ ΤΟΡΝΟΥ Φ125</t>
  </si>
  <si>
    <t>3.04.08.003</t>
  </si>
  <si>
    <t>ΦΛΑΝΤΖΑ ΤΟΡΝΟΥ Φ150/160</t>
  </si>
  <si>
    <t>3.04.08.004</t>
  </si>
  <si>
    <t>ΦΛΑΝΤΖΑ ΤΟΡΝΟΥ Φ200</t>
  </si>
  <si>
    <t>3.04.08.007</t>
  </si>
  <si>
    <t>ΦΛΑΝΤΖΑ ΤΟΡΝΟΥ Φ250/280</t>
  </si>
  <si>
    <t>3.04.08.009</t>
  </si>
  <si>
    <t>ΦΛΑΝΤΖΑ ΤΟΡΝΟΥ Φ300/315</t>
  </si>
  <si>
    <t>3.04.08.010</t>
  </si>
  <si>
    <t>ΦΛΑΝΤΖΑ ΤΟΡΝΟΥ Φ350</t>
  </si>
  <si>
    <t>3.04.08.013</t>
  </si>
  <si>
    <t>ΦΛΑΝΤΖΑ ΤΟΡΝΟΥ Φ50</t>
  </si>
  <si>
    <t>3.04.08.016</t>
  </si>
  <si>
    <t>ΦΛΑΝΤΖΑ ΤΟΡΝΟΥ Φ600</t>
  </si>
  <si>
    <t>3.04.08.014</t>
  </si>
  <si>
    <t>ΦΛΑΝΤΖΑ ΤΟΡΝΟΥ Φ63</t>
  </si>
  <si>
    <t>3.04.08.017</t>
  </si>
  <si>
    <t>ΦΛΑΝΤΖΑ ΤΟΡΝΟΥ Φ80/90</t>
  </si>
  <si>
    <t>3.04.09.000</t>
  </si>
  <si>
    <t>ΦΛΑΝΤΖΑ ΤΥΦΛΗ Φ100</t>
  </si>
  <si>
    <t>3.04.09.001</t>
  </si>
  <si>
    <t>ΦΛΑΝΤΖΑ ΤΥΦΛΗ Φ125</t>
  </si>
  <si>
    <t>3.04.09.002</t>
  </si>
  <si>
    <t>ΦΛΑΝΤΖΑ ΤΥΦΛΗ Φ150</t>
  </si>
  <si>
    <t>3.04.09.011</t>
  </si>
  <si>
    <t>ΦΛΑΝΤΖΑ ΤΥΦΛΗ Φ250</t>
  </si>
  <si>
    <t>3.04.09.004</t>
  </si>
  <si>
    <t>ΦΛΑΝΤΖΑ ΤΥΦΛΗ Φ300</t>
  </si>
  <si>
    <t>3.04.09.016</t>
  </si>
  <si>
    <t>ΦΛΑΝΤΖΑ ΤΥΦΛΗ Φ700</t>
  </si>
  <si>
    <t>3.16.11.091</t>
  </si>
  <si>
    <t>ΦΛΑΝΤΖΟΖΙΜΠΩ DN125 123-153</t>
  </si>
  <si>
    <t>3.16.11.082</t>
  </si>
  <si>
    <t>ΦΛΑΝΤΖΟΖΙΜΠΩ DN200 170-200</t>
  </si>
  <si>
    <t>3.16.11.101</t>
  </si>
  <si>
    <t>ΦΛΑΝΤΖΟΖΙΜΠΩ DN250 280-306</t>
  </si>
  <si>
    <t>3.16.11.056</t>
  </si>
  <si>
    <t>ΦΛΑΝΤΖΟΖΙΜΠΩ LE 208-225</t>
  </si>
  <si>
    <t>3.16.11.004</t>
  </si>
  <si>
    <t>ΦΛΑΝΤΖΟΖΙΜΠΩ PE 110</t>
  </si>
  <si>
    <t>3.16.11.090</t>
  </si>
  <si>
    <t>ΦΛΑΝΤΖΟΖΙΜΠΩ PE DN150-160</t>
  </si>
  <si>
    <t>3.16.11.092</t>
  </si>
  <si>
    <t>ΦΛΑΝΤΖΟΖΙΜΠΩ PE DN80-90</t>
  </si>
  <si>
    <t>3.04.06.010</t>
  </si>
  <si>
    <t>ΦΛΑΝΤΖΟΛΑΣΤΙΧΟ ΡΟΛΛΟ</t>
  </si>
  <si>
    <t>3.04.06.013</t>
  </si>
  <si>
    <t>ΦΛΑΝΤΖΟΛΑΣΤΙΧΟ ΡΟΛΛΟ 1.2x3mm</t>
  </si>
  <si>
    <t>3.12.07.005</t>
  </si>
  <si>
    <t>ΦΛΟΤΕΡ ΟΡΕΙΧ.5 ΚΟΠΙΛΙΕΣ 1/2"</t>
  </si>
  <si>
    <t>3.12.07.013</t>
  </si>
  <si>
    <t>ΦΟΥΣΚΑ ΠΛΑΣΤΙΚΗ Φ120</t>
  </si>
  <si>
    <r>
      <t>ΜΑΣΤΟΙ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 xml:space="preserve">ΕΞΑΓΩΝΟΙ </t>
    </r>
    <r>
      <rPr>
        <sz val="9"/>
        <color indexed="8"/>
        <rFont val="Tahoma"/>
        <family val="2"/>
        <charset val="161"/>
      </rPr>
      <t xml:space="preserve"> Γαλβανισμένοι Κορδονάτοι</t>
    </r>
  </si>
  <si>
    <t>ΣΥΣΤ.ΑΜΕΡΙΚΗΣ ΓΑΛΒ. 2.1/2"x 3/4"</t>
  </si>
  <si>
    <t>ΒΑΝΕΣ ΟΡΕΙΧΑΛΚΙΝΕΣ ΣΥΡΤΕΣ</t>
  </si>
  <si>
    <t xml:space="preserve"> ΣΥΝΟΛΙΚΕΣ ΠΟΣΟΤΗΤΕΣ</t>
  </si>
  <si>
    <t>ΚΟΣΤΟΣ ΟΙΚΟΝΟΜΙΚΗΣ ΠΡΟΣΦΟΡΑΣ</t>
  </si>
  <si>
    <t>ΚΟΣΤΟΣ ΠΡΟΥΠΟΛΟΓΙΣΜΟΥ</t>
  </si>
  <si>
    <t>ΤΙΜΗ ΜΟΝΑΔΑΣ ΜΕΣΗ ΕΚΤΙΜΗΣΗ 2015-16-17</t>
  </si>
  <si>
    <t>ΤΙΜΗ ΜΟΝΑΔΑΣ ΠΡΟΥΠ. ΔΙΑΓΩΝ. 4475/2015</t>
  </si>
  <si>
    <t>ΤΙΜΗ ΜΟΝΑΔΑΣ ΠΡΟΥΠ. ΔΙΑΓΩΝ. 26/2016</t>
  </si>
  <si>
    <t>ΤΙΜΗ ΜΟΝΑΔΑΣ ΠΡΟΥΠ. ΔΙΑΓΩΝ. /2014</t>
  </si>
  <si>
    <t>ΣΥΝΟΛΟ</t>
  </si>
  <si>
    <t>ΤΙΜΗ ΜΕ +11</t>
  </si>
  <si>
    <t>ΤΙΜΗ ΜΕ +35</t>
  </si>
  <si>
    <t>ΤΙΜΗ ΜΕ +20</t>
  </si>
  <si>
    <t>ΜΟΝΑΔΑ ΜΕΤΡΗΣΗΣ</t>
  </si>
  <si>
    <t>ΤΕΜ</t>
  </si>
  <si>
    <t>3.05.00.122</t>
  </si>
  <si>
    <t>ΚGR</t>
  </si>
  <si>
    <t>ΛΑΙΜΟΣ PN16 PE100 Φ315</t>
  </si>
  <si>
    <t>ΝΤΙΖΑ ΓΑΛΒ. Μ33/2m</t>
  </si>
  <si>
    <t>3.04.07.047</t>
  </si>
  <si>
    <t>ΝΤΙΖΑ ΓΑΛΒ. Μ24/1m</t>
  </si>
  <si>
    <t>3.04.07.032</t>
  </si>
  <si>
    <t>ΤΑΦ 3ΦΛ.Φ100x80 ΧΥΤ.</t>
  </si>
  <si>
    <t>3.03.00.005</t>
  </si>
  <si>
    <t>ΣΕΛΛΑ ΣΥΡ. Φ50 ΠΟΛΥΑΙΘ.</t>
  </si>
  <si>
    <t>3.02.00.068</t>
  </si>
  <si>
    <t>ΡΑΚΟΡ ΚΟΧΛ. ΑΡΣ. Φ20</t>
  </si>
  <si>
    <t>3.02.00.004</t>
  </si>
  <si>
    <t>ΤΑΦ ΗΛΕΚ/ΦΑΣ ΡΕ100 Φ50</t>
  </si>
  <si>
    <t>3.01.00.549</t>
  </si>
  <si>
    <t>ΤΑΠΑ Ε.Α.ΡΕ100 Φ63</t>
  </si>
  <si>
    <t>3.01.00.526</t>
  </si>
  <si>
    <t>ΣΥΣΤ.ΗΛΕΚ/ΦΑΣ ΡΕ100 Φ50x40</t>
  </si>
  <si>
    <t>3.01.00.509</t>
  </si>
  <si>
    <t>5325/30-12-2016 - ΔΙΑΦΟΡΕΤΙΚΗ ΤΙΜΗ: 2Χ11,72</t>
  </si>
  <si>
    <t>5325/30-12-2016 - ΔΙΑΦΟΡΕΤΙΚΗ ΤΙΜΗ: 2Χ9,61</t>
  </si>
  <si>
    <t>5325/30-12-2016 - ΔΙΑΦΟΡΕΤΙΚΗ ΤΙΜΗ: 10Χ6,95</t>
  </si>
  <si>
    <t>32-33</t>
  </si>
  <si>
    <t>53-54</t>
  </si>
  <si>
    <t>ΛΑΙΜΟΣ PN16 PE100 Φ250</t>
  </si>
  <si>
    <t>ΤΑΦ ΗΛΕΚ/ΦΑΣ ΡΕ100 Φ63</t>
  </si>
  <si>
    <t>3.01.00.346</t>
  </si>
  <si>
    <t>5325-30/12/2016 -ΔΙΑΦΟΡΕΤΙΚΗ ΤΙΜΗ: 2Χ10,05</t>
  </si>
  <si>
    <t>5325/30-12-2016 - ΔΙΑΦΟΡΕΤΙΚΗ ΤΙΜΗ: 22Χ74,65</t>
  </si>
  <si>
    <t>8-24/1/2017 - ΔΙΑΦΟΡΕΤΙΚΗ TIMH: 12,69</t>
  </si>
  <si>
    <t>ΠΑΡΑΤΗΡΗΣΕΙΣ</t>
  </si>
  <si>
    <t>ΝΕΑ ΤΙΜΗ</t>
  </si>
  <si>
    <t>5325/30-12-2016 - ΔΙΑΦΟΡΕΤΙΚΗ ΤΙΜΗ: 1Χ17,1</t>
  </si>
  <si>
    <t>5325/30-12-2016 - ΔΙΑΦΟΡΕΤΙΚΗ ΤΙΜΗ: 35Χ2,75</t>
  </si>
  <si>
    <t>5325/30-12-2016 - ΔΙΑΦΟΡΕΤΙΚΗ ΤΙΜΗ: 14Χ1,71</t>
  </si>
  <si>
    <t>ΛΑΙΜΟΣ PN16 PE100 Φ90</t>
  </si>
  <si>
    <t>ΓΩΝΙΑ ΗΛΕΚ.ΡΕ100 Φ140-45</t>
  </si>
  <si>
    <t>3.01.00.097</t>
  </si>
  <si>
    <t>3.01.00.016</t>
  </si>
  <si>
    <t>ΤΑΦ ΚΟΡΔ. ΟΡΕΙΧ. 1/2"</t>
  </si>
  <si>
    <t>3.12.11.019</t>
  </si>
  <si>
    <t>ΤΑΠΑ ΑΡΣΕΝΙΚΗ ΓΑΛΒ. 3/4"</t>
  </si>
  <si>
    <t>3.12.10.006</t>
  </si>
  <si>
    <t>ΤΑΠΑ ΑΡΣΕΝΙΚΗ ΓΑΛΒ. 1"</t>
  </si>
  <si>
    <t>3.12.10.000</t>
  </si>
  <si>
    <t>ΣΥΣΤ.ΑΓΓΛΙΑΣ ΓΑΛΒ. 2.1/2"x2"</t>
  </si>
  <si>
    <t>3.12.09.006</t>
  </si>
  <si>
    <t>ΝΕΑ ΤΙΜΗ-ΑΠΟΚΛΙΣΗ ΑΠΌ ΠΑΡΕΜΦΕΡΗ ΥΛΙΚΑ</t>
  </si>
  <si>
    <t>ΦΛΟΤΕΡ ΝΤΕΠΟΖΙΤΟΥ 1/2"</t>
  </si>
  <si>
    <t>3.12.07.019</t>
  </si>
  <si>
    <t>ΦΟΥΣΚΑ ΠΛΑΣΤΙΚΗ Φ150</t>
  </si>
  <si>
    <t>ΡΑΚΟΡ ΚΩΝΙΚΟ ΟΡΕΙΧ. 3ΤΕΜ 1.1/4"</t>
  </si>
  <si>
    <t>3.12.06.027</t>
  </si>
  <si>
    <t>ΑΠΟΚΛΙΣΗ ΑΠΌ ΠΑΡΕΜΦΕΡΗ ΥΛΙΚΑ</t>
  </si>
  <si>
    <t>3.09.00.054</t>
  </si>
  <si>
    <t>3.09.00.014</t>
  </si>
  <si>
    <t>3.14.00.034</t>
  </si>
  <si>
    <t>TEM</t>
  </si>
  <si>
    <t>NEA TIMH</t>
  </si>
  <si>
    <t>ΕΞΑΕΡΙΣΤΙΚΟ ΠΛΑΣΤΙΚΟ 1"</t>
  </si>
  <si>
    <t>3.14.00.023</t>
  </si>
  <si>
    <t>3.14.00.020</t>
  </si>
  <si>
    <t>NEA TIMH-ΑΠΟΚΛΙΣΗ ΑΠΌ ΠΑΡΕΜΦΕΡΗ ΥΛΙΚΑ</t>
  </si>
  <si>
    <t>3.13.00.065</t>
  </si>
  <si>
    <t>ΥΔΡΟΛΗΨΙΑΣ ΕΞΑΓΩΝΗ ΤΑΠΑ ΡΥΘΜΙΣΤΗ</t>
  </si>
  <si>
    <t>3.19.0028</t>
  </si>
  <si>
    <t>ΥΔΡΟΛΗΨΙΑΣ ΦΙΜΠΕΡ ΡΥΘΜΙΣΤΗ Α</t>
  </si>
  <si>
    <t>3.19.00.027</t>
  </si>
  <si>
    <t>ΥΔΡΟΛΗΨΙΑΣ ΡΥΘΜΙΣΤΗΣ ΠΙΕΣΗΣ</t>
  </si>
  <si>
    <t>3.19.00.002</t>
  </si>
  <si>
    <t>ΡΑΚΟΡ ΠΟΛΥΑΙΘ. ΜΟΝΟΣ 22x22 ΔΙΠΛ</t>
  </si>
  <si>
    <t>3.17.02.007</t>
  </si>
  <si>
    <t>ΒΑΝΕΣ ΠΕΤΑΛΟΥΔΑΣ Φ355-16ΑΤΜ</t>
  </si>
  <si>
    <t>ΒΑΝΕΣ ΠΕΤΑΛΟΥΔΑΣ Φ400-16ΑΤΜ</t>
  </si>
  <si>
    <t>ΒΑΝΕΣ ΠΕΤΑΛΟΥΔΑΣ Φ450-16ΑΤΜ</t>
  </si>
  <si>
    <r>
      <t xml:space="preserve">ΒΙΔΕΣ - ΠΑΞΙΜΑΔΙΑ - ΡΟΔΕΛΕΣ - ΠΕΡΙΚΟΧΛΙΑ                     </t>
    </r>
    <r>
      <rPr>
        <sz val="9"/>
        <color indexed="8"/>
        <rFont val="Tahoma"/>
        <family val="2"/>
      </rPr>
      <t>Γαλβανιζέ Ανεξαρτήτου διατομής</t>
    </r>
  </si>
  <si>
    <t>ΒΙΔΕΣ - ΠΑΞΙΜΑΔΙΑ - ΡΟΔΕΛΕΣ -ΠΕΡΙΚΟΧΛΙΑ ΓΑΛΒΑΝΙΖΕ</t>
  </si>
  <si>
    <r>
      <t xml:space="preserve">ΛΑΙΜΟΙ                           </t>
    </r>
    <r>
      <rPr>
        <sz val="9"/>
        <color indexed="8"/>
        <rFont val="Tahoma"/>
        <family val="2"/>
        <charset val="161"/>
      </rPr>
      <t>Εξαρτήματα Πολυαιθυλενίου</t>
    </r>
  </si>
  <si>
    <t>ΣΩΛΗΝΟΜΑΣΤΟΙ</t>
  </si>
  <si>
    <t>3.12.12.014</t>
  </si>
  <si>
    <t>ΣΩΛΗΝΟΜΑΣΤΟΙ ΑΡΣ.ΟΡΕΙΧ.1" 10cm</t>
  </si>
  <si>
    <t>9.09.99.017</t>
  </si>
  <si>
    <t>ΣΩΛΗΝΟΜΑΣΤΟΣ 1"</t>
  </si>
  <si>
    <t>3.16.12.002</t>
  </si>
  <si>
    <t>ΣΩΛΗΝΟΜΑΣΤΟΣ ΓΑΛΒ. 1/2"x80cm</t>
  </si>
  <si>
    <t>3.16.12.000</t>
  </si>
  <si>
    <t>ΣΩΛΗΝΟΜΑΣΤΟΣ ΓΑΛΒ. 2"x30cm</t>
  </si>
  <si>
    <t>ΠΕΔΙΟ Α - ΠΕΡΙΓΡΑΦΗ ΥΛΙΚΩΝ ΚΑΙ ΠΟΣΟΤΗΤΩΝ</t>
  </si>
  <si>
    <t>ΠΕΔΙΟ Β - ΠΡΟΥΠΟΛΟΓΙΣΜΟΣ</t>
  </si>
  <si>
    <t>ΠΕΔΙΟ Γ - ΟΙΚΟΝΟΜΙΚΗ ΠΡΟΣΦΟΡΑ</t>
  </si>
  <si>
    <t>ΣΥΝΟΛΑ</t>
  </si>
  <si>
    <t>α. ΣΥΝΟΛΟ ΧΩΡΙΣ Φ.Π.Α.</t>
  </si>
  <si>
    <t>β. Φ.Π.Α (24%)</t>
  </si>
  <si>
    <t>γ. ΣΥΝΟΛΟ ΜΕ Φ.Π.Α.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</si>
  <si>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</si>
  <si>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r>
      <t>ΠΟΣΟΣΤΟ ΕΚΠΤΩΣΗΣ (Ε</t>
    </r>
    <r>
      <rPr>
        <b/>
        <sz val="7"/>
        <color indexed="8"/>
        <rFont val="Tahoma"/>
        <family val="2"/>
      </rPr>
      <t>Μ</t>
    </r>
    <r>
      <rPr>
        <b/>
        <sz val="10"/>
        <color indexed="8"/>
        <rFont val="Tahoma"/>
        <family val="2"/>
        <charset val="161"/>
      </rPr>
      <t>) ΟΙΚΟΝΟΜΙΚΗΣ ΠΡΟΣΦΟΡΑΣ (%)  (ΑΡΙΘΜΗΤΙΚΑ)</t>
    </r>
  </si>
  <si>
    <t>10A</t>
  </si>
  <si>
    <t>10B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</si>
  <si>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</si>
  <si>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</si>
  <si>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ΠΟΣΟ ΟΙΚΟΝΟΜΙΚΗΣ ΠΡΟΣΦΟΡΑΣ χωρίς Φ.Π.Α. (σε ευρώ)  (ΟΛΟΓΡΑΦΩΣ)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</si>
</sst>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2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b/>
      <sz val="10"/>
      <color indexed="10"/>
      <name val="Tahoma"/>
      <family val="2"/>
      <charset val="161"/>
    </font>
    <font>
      <b/>
      <sz val="11"/>
      <color indexed="8"/>
      <name val="Calibri"/>
      <family val="2"/>
      <charset val="161"/>
    </font>
    <font>
      <sz val="10"/>
      <color indexed="10"/>
      <name val="Tahoma"/>
      <family val="2"/>
      <charset val="161"/>
    </font>
    <font>
      <sz val="10"/>
      <name val="Tahoma"/>
      <family val="2"/>
      <charset val="161"/>
    </font>
    <font>
      <sz val="10"/>
      <name val="Tahoma"/>
      <family val="2"/>
    </font>
    <font>
      <sz val="8"/>
      <name val="Calibri"/>
      <family val="2"/>
      <charset val="161"/>
    </font>
    <font>
      <b/>
      <sz val="10"/>
      <name val="Tahoma"/>
      <family val="2"/>
      <charset val="161"/>
    </font>
    <font>
      <sz val="11"/>
      <name val="Calibri"/>
      <family val="2"/>
      <charset val="161"/>
    </font>
    <font>
      <sz val="8"/>
      <color indexed="8"/>
      <name val="Calibri"/>
      <family val="2"/>
      <charset val="161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b/>
      <sz val="9"/>
      <name val="Tahoma"/>
      <family val="2"/>
      <charset val="161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8"/>
      <color indexed="8"/>
      <name val="Tahoma"/>
      <family val="2"/>
      <charset val="161"/>
    </font>
    <font>
      <b/>
      <sz val="8"/>
      <color indexed="8"/>
      <name val="Tahoma"/>
      <family val="2"/>
      <charset val="161"/>
    </font>
    <font>
      <sz val="8"/>
      <name val="Tahoma"/>
      <family val="2"/>
      <charset val="161"/>
    </font>
    <font>
      <b/>
      <sz val="8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  <charset val="161"/>
    </font>
    <font>
      <b/>
      <sz val="11"/>
      <color indexed="8"/>
      <name val="Calibri"/>
      <family val="2"/>
    </font>
    <font>
      <b/>
      <sz val="7"/>
      <color indexed="8"/>
      <name val="Tahoma"/>
      <family val="2"/>
    </font>
    <font>
      <b/>
      <sz val="9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31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 applyFill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/>
    <xf numFmtId="4" fontId="4" fillId="6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2" fillId="0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4" fontId="2" fillId="5" borderId="2" xfId="0" applyNumberFormat="1" applyFont="1" applyFill="1" applyBorder="1"/>
    <xf numFmtId="4" fontId="4" fillId="6" borderId="2" xfId="0" applyNumberFormat="1" applyFont="1" applyFill="1" applyBorder="1" applyAlignment="1">
      <alignment horizontal="center"/>
    </xf>
    <xf numFmtId="0" fontId="2" fillId="6" borderId="2" xfId="0" applyFont="1" applyFill="1" applyBorder="1"/>
    <xf numFmtId="4" fontId="2" fillId="5" borderId="3" xfId="0" applyNumberFormat="1" applyFont="1" applyFill="1" applyBorder="1"/>
    <xf numFmtId="4" fontId="4" fillId="6" borderId="3" xfId="0" applyNumberFormat="1" applyFont="1" applyFill="1" applyBorder="1" applyAlignment="1">
      <alignment horizontal="center"/>
    </xf>
    <xf numFmtId="0" fontId="2" fillId="6" borderId="3" xfId="0" applyFont="1" applyFill="1" applyBorder="1"/>
    <xf numFmtId="4" fontId="2" fillId="5" borderId="4" xfId="0" applyNumberFormat="1" applyFont="1" applyFill="1" applyBorder="1"/>
    <xf numFmtId="4" fontId="4" fillId="6" borderId="4" xfId="0" applyNumberFormat="1" applyFont="1" applyFill="1" applyBorder="1" applyAlignment="1">
      <alignment horizontal="center"/>
    </xf>
    <xf numFmtId="0" fontId="2" fillId="6" borderId="4" xfId="0" applyFont="1" applyFill="1" applyBorder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wrapText="1"/>
    </xf>
    <xf numFmtId="4" fontId="2" fillId="4" borderId="5" xfId="0" applyNumberFormat="1" applyFont="1" applyFill="1" applyBorder="1" applyAlignment="1">
      <alignment horizontal="center"/>
    </xf>
    <xf numFmtId="2" fontId="3" fillId="7" borderId="5" xfId="0" applyNumberFormat="1" applyFont="1" applyFill="1" applyBorder="1" applyAlignment="1">
      <alignment horizontal="center"/>
    </xf>
    <xf numFmtId="2" fontId="2" fillId="8" borderId="5" xfId="0" applyNumberFormat="1" applyFont="1" applyFill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2" fontId="2" fillId="10" borderId="5" xfId="0" applyNumberFormat="1" applyFont="1" applyFill="1" applyBorder="1" applyAlignment="1">
      <alignment horizontal="center"/>
    </xf>
    <xf numFmtId="2" fontId="10" fillId="10" borderId="5" xfId="0" applyNumberFormat="1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2" fontId="2" fillId="7" borderId="1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 applyAlignment="1">
      <alignment horizontal="center"/>
    </xf>
    <xf numFmtId="2" fontId="7" fillId="10" borderId="1" xfId="0" applyNumberFormat="1" applyFont="1" applyFill="1" applyBorder="1" applyAlignment="1">
      <alignment horizontal="center"/>
    </xf>
    <xf numFmtId="2" fontId="6" fillId="10" borderId="1" xfId="0" applyNumberFormat="1" applyFont="1" applyFill="1" applyBorder="1" applyAlignment="1">
      <alignment horizontal="center"/>
    </xf>
    <xf numFmtId="2" fontId="2" fillId="11" borderId="1" xfId="0" applyNumberFormat="1" applyFont="1" applyFill="1" applyBorder="1" applyAlignment="1">
      <alignment horizontal="center"/>
    </xf>
    <xf numFmtId="2" fontId="7" fillId="11" borderId="1" xfId="0" applyNumberFormat="1" applyFont="1" applyFill="1" applyBorder="1" applyAlignment="1">
      <alignment horizontal="center"/>
    </xf>
    <xf numFmtId="2" fontId="7" fillId="8" borderId="1" xfId="0" applyNumberFormat="1" applyFont="1" applyFill="1" applyBorder="1" applyAlignment="1">
      <alignment horizontal="center"/>
    </xf>
    <xf numFmtId="2" fontId="8" fillId="11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7" fillId="12" borderId="1" xfId="0" applyNumberFormat="1" applyFont="1" applyFill="1" applyBorder="1" applyAlignment="1">
      <alignment horizontal="center"/>
    </xf>
    <xf numFmtId="2" fontId="8" fillId="1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10" fillId="8" borderId="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2" fontId="2" fillId="6" borderId="1" xfId="0" applyNumberFormat="1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2" fillId="13" borderId="1" xfId="0" applyNumberFormat="1" applyFont="1" applyFill="1" applyBorder="1" applyAlignment="1">
      <alignment horizontal="center"/>
    </xf>
    <xf numFmtId="2" fontId="2" fillId="13" borderId="1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2" fillId="12" borderId="1" xfId="0" applyNumberFormat="1" applyFont="1" applyFill="1" applyBorder="1" applyAlignment="1">
      <alignment horizontal="center" wrapText="1"/>
    </xf>
    <xf numFmtId="4" fontId="12" fillId="14" borderId="1" xfId="0" applyNumberFormat="1" applyFont="1" applyFill="1" applyBorder="1" applyAlignment="1" applyProtection="1">
      <alignment horizontal="center" vertical="center"/>
      <protection hidden="1"/>
    </xf>
    <xf numFmtId="4" fontId="12" fillId="1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3" fillId="0" borderId="0" xfId="0" applyFont="1" applyAlignment="1">
      <alignment horizontal="center" vertical="center" wrapText="1"/>
    </xf>
    <xf numFmtId="0" fontId="3" fillId="9" borderId="6" xfId="0" applyFont="1" applyFill="1" applyBorder="1" applyAlignment="1">
      <alignment horizontal="center"/>
    </xf>
    <xf numFmtId="4" fontId="2" fillId="4" borderId="3" xfId="0" applyNumberFormat="1" applyFont="1" applyFill="1" applyBorder="1" applyAlignment="1">
      <alignment horizontal="center"/>
    </xf>
    <xf numFmtId="2" fontId="2" fillId="4" borderId="3" xfId="0" applyNumberFormat="1" applyFont="1" applyFill="1" applyBorder="1" applyAlignment="1">
      <alignment horizontal="center" wrapText="1"/>
    </xf>
    <xf numFmtId="0" fontId="2" fillId="0" borderId="3" xfId="0" applyFont="1" applyBorder="1"/>
    <xf numFmtId="165" fontId="2" fillId="0" borderId="3" xfId="0" applyNumberFormat="1" applyFont="1" applyFill="1" applyBorder="1" applyAlignment="1">
      <alignment horizontal="center"/>
    </xf>
    <xf numFmtId="2" fontId="2" fillId="7" borderId="3" xfId="0" applyNumberFormat="1" applyFont="1" applyFill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2" fontId="2" fillId="8" borderId="3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wrapText="1"/>
    </xf>
    <xf numFmtId="2" fontId="7" fillId="10" borderId="3" xfId="0" applyNumberFormat="1" applyFont="1" applyFill="1" applyBorder="1" applyAlignment="1">
      <alignment horizontal="center"/>
    </xf>
    <xf numFmtId="4" fontId="2" fillId="4" borderId="2" xfId="0" applyNumberFormat="1" applyFont="1" applyFill="1" applyBorder="1" applyAlignment="1">
      <alignment horizontal="center"/>
    </xf>
    <xf numFmtId="4" fontId="2" fillId="13" borderId="2" xfId="0" applyNumberFormat="1" applyFont="1" applyFill="1" applyBorder="1" applyAlignment="1">
      <alignment horizontal="center"/>
    </xf>
    <xf numFmtId="2" fontId="2" fillId="13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Fill="1" applyBorder="1" applyAlignment="1">
      <alignment horizontal="center"/>
    </xf>
    <xf numFmtId="2" fontId="2" fillId="7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2" fontId="2" fillId="8" borderId="2" xfId="0" applyNumberFormat="1" applyFont="1" applyFill="1" applyBorder="1" applyAlignment="1">
      <alignment horizontal="center"/>
    </xf>
    <xf numFmtId="2" fontId="7" fillId="8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2" fontId="7" fillId="10" borderId="2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2" fillId="13" borderId="3" xfId="0" applyNumberFormat="1" applyFont="1" applyFill="1" applyBorder="1" applyAlignment="1">
      <alignment horizontal="center"/>
    </xf>
    <xf numFmtId="2" fontId="2" fillId="13" borderId="3" xfId="0" applyNumberFormat="1" applyFont="1" applyFill="1" applyBorder="1" applyAlignment="1">
      <alignment horizontal="center" wrapText="1"/>
    </xf>
    <xf numFmtId="2" fontId="2" fillId="6" borderId="3" xfId="0" applyNumberFormat="1" applyFont="1" applyFill="1" applyBorder="1" applyAlignment="1">
      <alignment horizontal="center"/>
    </xf>
    <xf numFmtId="2" fontId="7" fillId="8" borderId="3" xfId="0" applyNumberFormat="1" applyFont="1" applyFill="1" applyBorder="1" applyAlignment="1">
      <alignment horizontal="center"/>
    </xf>
    <xf numFmtId="2" fontId="6" fillId="8" borderId="3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6" fillId="8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49" fontId="2" fillId="0" borderId="1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7" fillId="0" borderId="1" xfId="0" applyFont="1" applyFill="1" applyBorder="1"/>
    <xf numFmtId="0" fontId="2" fillId="0" borderId="1" xfId="0" applyFont="1" applyFill="1" applyBorder="1" applyAlignment="1"/>
    <xf numFmtId="49" fontId="2" fillId="0" borderId="1" xfId="1" applyNumberFormat="1" applyFont="1" applyFill="1" applyBorder="1" applyAlignment="1"/>
    <xf numFmtId="0" fontId="3" fillId="1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4" fontId="2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left"/>
    </xf>
    <xf numFmtId="0" fontId="10" fillId="17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5" fillId="15" borderId="1" xfId="0" applyFont="1" applyFill="1" applyBorder="1" applyAlignment="1"/>
    <xf numFmtId="0" fontId="2" fillId="0" borderId="0" xfId="0" applyFont="1" applyAlignment="1">
      <alignment horizontal="center" vertical="center"/>
    </xf>
    <xf numFmtId="4" fontId="2" fillId="0" borderId="0" xfId="0" applyNumberFormat="1" applyFont="1" applyFill="1" applyBorder="1"/>
    <xf numFmtId="4" fontId="2" fillId="4" borderId="0" xfId="0" applyNumberFormat="1" applyFont="1" applyFill="1" applyBorder="1" applyAlignment="1">
      <alignment horizontal="center"/>
    </xf>
    <xf numFmtId="4" fontId="3" fillId="4" borderId="0" xfId="0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2" fontId="3" fillId="7" borderId="0" xfId="0" applyNumberFormat="1" applyFont="1" applyFill="1" applyBorder="1" applyAlignment="1">
      <alignment horizontal="center"/>
    </xf>
    <xf numFmtId="2" fontId="2" fillId="8" borderId="0" xfId="0" applyNumberFormat="1" applyFont="1" applyFill="1" applyBorder="1" applyAlignment="1">
      <alignment horizontal="center"/>
    </xf>
    <xf numFmtId="2" fontId="10" fillId="8" borderId="0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2" fontId="10" fillId="10" borderId="0" xfId="0" applyNumberFormat="1" applyFont="1" applyFill="1" applyBorder="1" applyAlignment="1">
      <alignment horizontal="center"/>
    </xf>
    <xf numFmtId="0" fontId="15" fillId="15" borderId="0" xfId="0" applyFont="1" applyFill="1" applyBorder="1" applyAlignment="1"/>
    <xf numFmtId="0" fontId="15" fillId="15" borderId="11" xfId="0" applyFont="1" applyFill="1" applyBorder="1" applyAlignment="1"/>
    <xf numFmtId="0" fontId="0" fillId="0" borderId="12" xfId="0" applyBorder="1"/>
    <xf numFmtId="0" fontId="0" fillId="0" borderId="12" xfId="0" applyBorder="1" applyAlignment="1">
      <alignment horizontal="center"/>
    </xf>
    <xf numFmtId="2" fontId="14" fillId="0" borderId="12" xfId="0" applyNumberFormat="1" applyFont="1" applyFill="1" applyBorder="1" applyAlignment="1">
      <alignment horizontal="right"/>
    </xf>
    <xf numFmtId="2" fontId="14" fillId="15" borderId="5" xfId="0" applyNumberFormat="1" applyFont="1" applyFill="1" applyBorder="1" applyAlignment="1">
      <alignment horizontal="right"/>
    </xf>
    <xf numFmtId="0" fontId="5" fillId="15" borderId="5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14" fillId="8" borderId="5" xfId="0" applyNumberFormat="1" applyFont="1" applyFill="1" applyBorder="1" applyAlignment="1">
      <alignment horizontal="center"/>
    </xf>
    <xf numFmtId="2" fontId="14" fillId="0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5" fillId="8" borderId="5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/>
    <xf numFmtId="49" fontId="16" fillId="0" borderId="1" xfId="0" applyNumberFormat="1" applyFont="1" applyFill="1" applyBorder="1" applyAlignment="1"/>
    <xf numFmtId="0" fontId="16" fillId="0" borderId="1" xfId="0" applyFont="1" applyFill="1" applyBorder="1"/>
    <xf numFmtId="0" fontId="13" fillId="0" borderId="1" xfId="0" applyFont="1" applyFill="1" applyBorder="1" applyAlignment="1"/>
    <xf numFmtId="49" fontId="13" fillId="0" borderId="1" xfId="1" applyNumberFormat="1" applyFont="1" applyFill="1" applyBorder="1" applyAlignment="1"/>
    <xf numFmtId="0" fontId="13" fillId="0" borderId="0" xfId="0" applyFont="1" applyFill="1" applyBorder="1"/>
    <xf numFmtId="0" fontId="15" fillId="0" borderId="0" xfId="0" applyFont="1"/>
    <xf numFmtId="0" fontId="14" fillId="0" borderId="0" xfId="0" applyFont="1" applyFill="1" applyBorder="1"/>
    <xf numFmtId="0" fontId="13" fillId="0" borderId="0" xfId="0" applyFont="1" applyFill="1"/>
    <xf numFmtId="0" fontId="15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2" fillId="0" borderId="3" xfId="0" applyNumberFormat="1" applyFont="1" applyFill="1" applyBorder="1" applyAlignment="1"/>
    <xf numFmtId="49" fontId="13" fillId="0" borderId="3" xfId="0" applyNumberFormat="1" applyFont="1" applyFill="1" applyBorder="1" applyAlignment="1"/>
    <xf numFmtId="0" fontId="3" fillId="1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3" xfId="0" applyBorder="1"/>
    <xf numFmtId="4" fontId="2" fillId="0" borderId="3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/>
    <xf numFmtId="49" fontId="13" fillId="0" borderId="2" xfId="0" applyNumberFormat="1" applyFont="1" applyFill="1" applyBorder="1" applyAlignment="1"/>
    <xf numFmtId="4" fontId="2" fillId="5" borderId="2" xfId="0" applyNumberFormat="1" applyFont="1" applyFill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3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/>
    <xf numFmtId="4" fontId="2" fillId="0" borderId="2" xfId="0" applyNumberFormat="1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2" fillId="0" borderId="4" xfId="0" applyNumberFormat="1" applyFont="1" applyFill="1" applyBorder="1" applyAlignment="1"/>
    <xf numFmtId="49" fontId="13" fillId="0" borderId="4" xfId="0" applyNumberFormat="1" applyFont="1" applyFill="1" applyBorder="1" applyAlignment="1"/>
    <xf numFmtId="4" fontId="2" fillId="4" borderId="4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4" fontId="2" fillId="5" borderId="4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/>
    <xf numFmtId="165" fontId="2" fillId="0" borderId="4" xfId="0" applyNumberFormat="1" applyFont="1" applyFill="1" applyBorder="1" applyAlignment="1">
      <alignment horizontal="center"/>
    </xf>
    <xf numFmtId="2" fontId="2" fillId="7" borderId="4" xfId="0" applyNumberFormat="1" applyFont="1" applyFill="1" applyBorder="1" applyAlignment="1">
      <alignment horizontal="center"/>
    </xf>
    <xf numFmtId="2" fontId="2" fillId="6" borderId="4" xfId="0" applyNumberFormat="1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2" fontId="2" fillId="8" borderId="4" xfId="0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2" fontId="7" fillId="10" borderId="4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Border="1"/>
    <xf numFmtId="4" fontId="2" fillId="0" borderId="4" xfId="0" applyNumberFormat="1" applyFont="1" applyBorder="1" applyAlignment="1">
      <alignment horizontal="center"/>
    </xf>
    <xf numFmtId="4" fontId="2" fillId="5" borderId="3" xfId="0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49" fontId="7" fillId="0" borderId="4" xfId="0" applyNumberFormat="1" applyFont="1" applyFill="1" applyBorder="1" applyAlignment="1"/>
    <xf numFmtId="49" fontId="16" fillId="0" borderId="4" xfId="0" applyNumberFormat="1" applyFont="1" applyFill="1" applyBorder="1" applyAlignment="1"/>
    <xf numFmtId="165" fontId="6" fillId="0" borderId="4" xfId="0" applyNumberFormat="1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9" borderId="16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2" fontId="7" fillId="0" borderId="2" xfId="0" applyNumberFormat="1" applyFont="1" applyFill="1" applyBorder="1" applyAlignment="1">
      <alignment horizontal="center"/>
    </xf>
    <xf numFmtId="0" fontId="3" fillId="1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/>
    <xf numFmtId="49" fontId="16" fillId="0" borderId="2" xfId="0" applyNumberFormat="1" applyFont="1" applyFill="1" applyBorder="1" applyAlignment="1"/>
    <xf numFmtId="2" fontId="6" fillId="0" borderId="2" xfId="0" applyNumberFormat="1" applyFont="1" applyFill="1" applyBorder="1" applyAlignment="1">
      <alignment horizontal="center"/>
    </xf>
    <xf numFmtId="0" fontId="3" fillId="17" borderId="2" xfId="0" applyFont="1" applyFill="1" applyBorder="1" applyAlignment="1">
      <alignment horizontal="center"/>
    </xf>
    <xf numFmtId="0" fontId="2" fillId="17" borderId="3" xfId="0" applyFont="1" applyFill="1" applyBorder="1" applyAlignment="1">
      <alignment horizontal="center"/>
    </xf>
    <xf numFmtId="2" fontId="2" fillId="6" borderId="2" xfId="0" applyNumberFormat="1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center"/>
    </xf>
    <xf numFmtId="2" fontId="7" fillId="11" borderId="3" xfId="0" applyNumberFormat="1" applyFont="1" applyFill="1" applyBorder="1" applyAlignment="1">
      <alignment horizontal="center"/>
    </xf>
    <xf numFmtId="2" fontId="2" fillId="10" borderId="3" xfId="0" applyNumberFormat="1" applyFont="1" applyFill="1" applyBorder="1" applyAlignment="1">
      <alignment horizontal="center"/>
    </xf>
    <xf numFmtId="0" fontId="2" fillId="17" borderId="2" xfId="0" applyFont="1" applyFill="1" applyBorder="1" applyAlignment="1">
      <alignment horizontal="center"/>
    </xf>
    <xf numFmtId="4" fontId="2" fillId="13" borderId="4" xfId="0" applyNumberFormat="1" applyFont="1" applyFill="1" applyBorder="1" applyAlignment="1">
      <alignment horizontal="center"/>
    </xf>
    <xf numFmtId="2" fontId="2" fillId="13" borderId="4" xfId="0" applyNumberFormat="1" applyFont="1" applyFill="1" applyBorder="1" applyAlignment="1">
      <alignment horizontal="center" wrapText="1"/>
    </xf>
    <xf numFmtId="2" fontId="7" fillId="8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4" borderId="2" xfId="0" applyNumberFormat="1" applyFont="1" applyFill="1" applyBorder="1" applyAlignment="1">
      <alignment horizontal="center" wrapText="1"/>
    </xf>
    <xf numFmtId="2" fontId="6" fillId="0" borderId="4" xfId="0" applyNumberFormat="1" applyFont="1" applyFill="1" applyBorder="1" applyAlignment="1">
      <alignment horizontal="center"/>
    </xf>
    <xf numFmtId="2" fontId="6" fillId="10" borderId="3" xfId="0" applyNumberFormat="1" applyFont="1" applyFill="1" applyBorder="1" applyAlignment="1">
      <alignment horizontal="center"/>
    </xf>
    <xf numFmtId="2" fontId="6" fillId="8" borderId="4" xfId="0" applyNumberFormat="1" applyFont="1" applyFill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7" fillId="11" borderId="2" xfId="0" applyNumberFormat="1" applyFont="1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13" fillId="0" borderId="2" xfId="0" applyFont="1" applyFill="1" applyBorder="1" applyAlignment="1"/>
    <xf numFmtId="0" fontId="3" fillId="17" borderId="3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49" fontId="7" fillId="0" borderId="3" xfId="0" applyNumberFormat="1" applyFont="1" applyFill="1" applyBorder="1" applyAlignment="1"/>
    <xf numFmtId="49" fontId="16" fillId="0" borderId="3" xfId="0" applyNumberFormat="1" applyFont="1" applyFill="1" applyBorder="1" applyAlignment="1"/>
    <xf numFmtId="2" fontId="2" fillId="11" borderId="2" xfId="0" applyNumberFormat="1" applyFont="1" applyFill="1" applyBorder="1" applyAlignment="1">
      <alignment horizontal="center"/>
    </xf>
    <xf numFmtId="0" fontId="3" fillId="11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2" fillId="10" borderId="2" xfId="0" applyNumberFormat="1" applyFont="1" applyFill="1" applyBorder="1" applyAlignment="1">
      <alignment horizontal="center"/>
    </xf>
    <xf numFmtId="0" fontId="3" fillId="15" borderId="0" xfId="0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12" fillId="15" borderId="3" xfId="0" applyNumberFormat="1" applyFont="1" applyFill="1" applyBorder="1" applyAlignment="1">
      <alignment horizontal="center" vertical="center"/>
    </xf>
    <xf numFmtId="4" fontId="12" fillId="14" borderId="3" xfId="0" applyNumberFormat="1" applyFont="1" applyFill="1" applyBorder="1" applyAlignment="1" applyProtection="1">
      <alignment horizontal="center" vertical="center"/>
      <protection hidden="1"/>
    </xf>
    <xf numFmtId="4" fontId="12" fillId="15" borderId="2" xfId="0" applyNumberFormat="1" applyFont="1" applyFill="1" applyBorder="1" applyAlignment="1">
      <alignment horizontal="center" vertical="center"/>
    </xf>
    <xf numFmtId="4" fontId="12" fillId="14" borderId="2" xfId="0" applyNumberFormat="1" applyFont="1" applyFill="1" applyBorder="1" applyAlignment="1" applyProtection="1">
      <alignment horizontal="center" vertical="center"/>
      <protection hidden="1"/>
    </xf>
    <xf numFmtId="4" fontId="2" fillId="0" borderId="4" xfId="0" applyNumberFormat="1" applyFont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4" fontId="2" fillId="13" borderId="1" xfId="0" applyNumberFormat="1" applyFont="1" applyFill="1" applyBorder="1" applyAlignment="1">
      <alignment horizontal="center" vertical="center"/>
    </xf>
    <xf numFmtId="2" fontId="2" fillId="13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2" fontId="2" fillId="8" borderId="1" xfId="0" applyNumberFormat="1" applyFont="1" applyFill="1" applyBorder="1" applyAlignment="1">
      <alignment horizontal="center" vertical="center"/>
    </xf>
    <xf numFmtId="2" fontId="7" fillId="8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2" fontId="7" fillId="1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left" vertical="center"/>
    </xf>
    <xf numFmtId="0" fontId="3" fillId="9" borderId="0" xfId="0" applyFont="1" applyFill="1" applyBorder="1" applyAlignment="1">
      <alignment horizontal="center" vertical="center"/>
    </xf>
    <xf numFmtId="1" fontId="2" fillId="15" borderId="17" xfId="0" applyNumberFormat="1" applyFont="1" applyFill="1" applyBorder="1" applyAlignment="1">
      <alignment horizontal="center" vertical="center"/>
    </xf>
    <xf numFmtId="1" fontId="2" fillId="11" borderId="18" xfId="0" applyNumberFormat="1" applyFont="1" applyFill="1" applyBorder="1" applyAlignment="1">
      <alignment horizontal="center" vertical="center"/>
    </xf>
    <xf numFmtId="1" fontId="2" fillId="11" borderId="17" xfId="0" applyNumberFormat="1" applyFont="1" applyFill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/>
    </xf>
    <xf numFmtId="0" fontId="3" fillId="15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/>
    </xf>
    <xf numFmtId="2" fontId="11" fillId="8" borderId="6" xfId="0" applyNumberFormat="1" applyFont="1" applyFill="1" applyBorder="1" applyAlignment="1">
      <alignment horizontal="center"/>
    </xf>
    <xf numFmtId="0" fontId="3" fillId="7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7" borderId="2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15" borderId="22" xfId="0" applyNumberFormat="1" applyFont="1" applyFill="1" applyBorder="1" applyAlignment="1">
      <alignment horizontal="center" vertical="center" wrapText="1"/>
    </xf>
    <xf numFmtId="0" fontId="3" fillId="15" borderId="23" xfId="0" applyNumberFormat="1" applyFont="1" applyFill="1" applyBorder="1" applyAlignment="1">
      <alignment horizontal="center" vertical="center" wrapText="1"/>
    </xf>
    <xf numFmtId="0" fontId="3" fillId="8" borderId="23" xfId="0" applyNumberFormat="1" applyFont="1" applyFill="1" applyBorder="1" applyAlignment="1">
      <alignment horizontal="center" vertical="center"/>
    </xf>
    <xf numFmtId="0" fontId="13" fillId="0" borderId="0" xfId="0" applyFont="1"/>
    <xf numFmtId="2" fontId="2" fillId="0" borderId="17" xfId="0" applyNumberFormat="1" applyFont="1" applyBorder="1" applyAlignment="1">
      <alignment horizontal="center" vertical="center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2" fontId="2" fillId="12" borderId="2" xfId="0" applyNumberFormat="1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left" vertical="center"/>
    </xf>
    <xf numFmtId="4" fontId="2" fillId="4" borderId="2" xfId="0" applyNumberFormat="1" applyFont="1" applyFill="1" applyBorder="1" applyAlignment="1">
      <alignment horizontal="center" vertical="center"/>
    </xf>
    <xf numFmtId="4" fontId="2" fillId="13" borderId="2" xfId="0" applyNumberFormat="1" applyFont="1" applyFill="1" applyBorder="1" applyAlignment="1">
      <alignment horizontal="center" vertical="center"/>
    </xf>
    <xf numFmtId="2" fontId="2" fillId="13" borderId="2" xfId="0" applyNumberFormat="1" applyFont="1" applyFill="1" applyBorder="1" applyAlignment="1">
      <alignment horizontal="center" vertical="center" wrapText="1"/>
    </xf>
    <xf numFmtId="4" fontId="2" fillId="5" borderId="2" xfId="0" applyNumberFormat="1" applyFont="1" applyFill="1" applyBorder="1" applyAlignment="1">
      <alignment horizontal="center" vertical="center"/>
    </xf>
    <xf numFmtId="4" fontId="4" fillId="6" borderId="2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2" fontId="2" fillId="7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2" fontId="2" fillId="8" borderId="2" xfId="0" applyNumberFormat="1" applyFont="1" applyFill="1" applyBorder="1" applyAlignment="1">
      <alignment horizontal="center" vertical="center"/>
    </xf>
    <xf numFmtId="2" fontId="7" fillId="8" borderId="2" xfId="0" applyNumberFormat="1" applyFont="1" applyFill="1" applyBorder="1" applyAlignment="1">
      <alignment horizontal="center" vertical="center"/>
    </xf>
    <xf numFmtId="2" fontId="6" fillId="8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2" fontId="7" fillId="1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/>
    </xf>
    <xf numFmtId="0" fontId="13" fillId="0" borderId="20" xfId="0" applyNumberFormat="1" applyFont="1" applyFill="1" applyBorder="1" applyAlignment="1">
      <alignment horizontal="center"/>
    </xf>
    <xf numFmtId="0" fontId="13" fillId="0" borderId="25" xfId="0" applyNumberFormat="1" applyFont="1" applyFill="1" applyBorder="1" applyAlignment="1">
      <alignment horizontal="center"/>
    </xf>
    <xf numFmtId="0" fontId="13" fillId="0" borderId="26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9" fillId="0" borderId="0" xfId="0" applyFont="1" applyFill="1"/>
    <xf numFmtId="0" fontId="3" fillId="9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left" vertical="center"/>
    </xf>
    <xf numFmtId="4" fontId="2" fillId="4" borderId="17" xfId="0" applyNumberFormat="1" applyFont="1" applyFill="1" applyBorder="1" applyAlignment="1">
      <alignment horizontal="center" vertical="center"/>
    </xf>
    <xf numFmtId="4" fontId="2" fillId="13" borderId="17" xfId="0" applyNumberFormat="1" applyFont="1" applyFill="1" applyBorder="1" applyAlignment="1">
      <alignment horizontal="center" vertical="center"/>
    </xf>
    <xf numFmtId="2" fontId="2" fillId="13" borderId="17" xfId="0" applyNumberFormat="1" applyFont="1" applyFill="1" applyBorder="1" applyAlignment="1">
      <alignment horizontal="center" vertical="center" wrapText="1"/>
    </xf>
    <xf numFmtId="4" fontId="2" fillId="5" borderId="17" xfId="0" applyNumberFormat="1" applyFont="1" applyFill="1" applyBorder="1" applyAlignment="1">
      <alignment horizontal="center" vertical="center"/>
    </xf>
    <xf numFmtId="4" fontId="4" fillId="6" borderId="17" xfId="0" applyNumberFormat="1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65" fontId="2" fillId="0" borderId="17" xfId="0" applyNumberFormat="1" applyFont="1" applyFill="1" applyBorder="1" applyAlignment="1">
      <alignment horizontal="center" vertical="center"/>
    </xf>
    <xf numFmtId="2" fontId="2" fillId="7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2" fontId="2" fillId="8" borderId="17" xfId="0" applyNumberFormat="1" applyFont="1" applyFill="1" applyBorder="1" applyAlignment="1">
      <alignment horizontal="center" vertical="center"/>
    </xf>
    <xf numFmtId="2" fontId="7" fillId="8" borderId="17" xfId="0" applyNumberFormat="1" applyFont="1" applyFill="1" applyBorder="1" applyAlignment="1">
      <alignment horizontal="center" vertical="center"/>
    </xf>
    <xf numFmtId="2" fontId="6" fillId="8" borderId="17" xfId="0" applyNumberFormat="1" applyFont="1" applyFill="1" applyBorder="1" applyAlignment="1">
      <alignment horizontal="center" vertical="center"/>
    </xf>
    <xf numFmtId="165" fontId="6" fillId="0" borderId="17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2" fontId="7" fillId="1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 wrapText="1"/>
    </xf>
    <xf numFmtId="2" fontId="14" fillId="0" borderId="28" xfId="0" applyNumberFormat="1" applyFont="1" applyFill="1" applyBorder="1" applyAlignment="1">
      <alignment horizontal="center" vertical="center" wrapText="1"/>
    </xf>
    <xf numFmtId="2" fontId="14" fillId="15" borderId="29" xfId="0" applyNumberFormat="1" applyFont="1" applyFill="1" applyBorder="1" applyAlignment="1">
      <alignment horizontal="center" vertical="center" wrapText="1"/>
    </xf>
    <xf numFmtId="10" fontId="14" fillId="18" borderId="29" xfId="0" applyNumberFormat="1" applyFont="1" applyFill="1" applyBorder="1" applyAlignment="1">
      <alignment horizontal="center" vertical="center" wrapText="1"/>
    </xf>
    <xf numFmtId="2" fontId="14" fillId="8" borderId="28" xfId="0" applyNumberFormat="1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/>
    </xf>
    <xf numFmtId="0" fontId="13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13" fillId="0" borderId="17" xfId="0" applyNumberFormat="1" applyFont="1" applyFill="1" applyBorder="1" applyAlignment="1"/>
    <xf numFmtId="0" fontId="13" fillId="0" borderId="17" xfId="0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/>
    </xf>
    <xf numFmtId="4" fontId="2" fillId="5" borderId="17" xfId="0" applyNumberFormat="1" applyFont="1" applyFill="1" applyBorder="1" applyAlignment="1">
      <alignment horizontal="center"/>
    </xf>
    <xf numFmtId="4" fontId="2" fillId="5" borderId="17" xfId="0" applyNumberFormat="1" applyFont="1" applyFill="1" applyBorder="1"/>
    <xf numFmtId="4" fontId="4" fillId="6" borderId="17" xfId="0" applyNumberFormat="1" applyFont="1" applyFill="1" applyBorder="1" applyAlignment="1">
      <alignment horizontal="center"/>
    </xf>
    <xf numFmtId="0" fontId="2" fillId="6" borderId="17" xfId="0" applyFont="1" applyFill="1" applyBorder="1"/>
    <xf numFmtId="0" fontId="2" fillId="0" borderId="17" xfId="0" applyFont="1" applyBorder="1"/>
    <xf numFmtId="0" fontId="2" fillId="0" borderId="17" xfId="0" applyFont="1" applyFill="1" applyBorder="1"/>
    <xf numFmtId="165" fontId="2" fillId="0" borderId="17" xfId="0" applyNumberFormat="1" applyFont="1" applyFill="1" applyBorder="1" applyAlignment="1">
      <alignment horizontal="center"/>
    </xf>
    <xf numFmtId="2" fontId="2" fillId="7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2" fontId="2" fillId="8" borderId="17" xfId="0" applyNumberFormat="1" applyFont="1" applyFill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2" fontId="7" fillId="10" borderId="17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17" xfId="0" applyBorder="1"/>
    <xf numFmtId="4" fontId="2" fillId="0" borderId="17" xfId="0" applyNumberFormat="1" applyFont="1" applyBorder="1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10" fontId="20" fillId="0" borderId="0" xfId="0" applyNumberFormat="1" applyFont="1" applyAlignment="1">
      <alignment horizontal="center"/>
    </xf>
    <xf numFmtId="10" fontId="20" fillId="0" borderId="0" xfId="0" applyNumberFormat="1" applyFont="1"/>
    <xf numFmtId="2" fontId="20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4" fillId="19" borderId="31" xfId="0" applyNumberFormat="1" applyFont="1" applyFill="1" applyBorder="1" applyAlignment="1">
      <alignment horizontal="center" vertical="center" wrapText="1"/>
    </xf>
    <xf numFmtId="10" fontId="20" fillId="19" borderId="32" xfId="0" applyNumberFormat="1" applyFont="1" applyFill="1" applyBorder="1" applyAlignment="1">
      <alignment horizontal="center" vertical="center"/>
    </xf>
    <xf numFmtId="10" fontId="20" fillId="19" borderId="3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Alignment="1">
      <alignment horizontal="center" wrapText="1"/>
    </xf>
    <xf numFmtId="4" fontId="21" fillId="0" borderId="0" xfId="0" applyNumberFormat="1" applyFont="1" applyBorder="1" applyAlignment="1">
      <alignment horizontal="center"/>
    </xf>
    <xf numFmtId="4" fontId="21" fillId="0" borderId="0" xfId="0" applyNumberFormat="1" applyFont="1" applyFill="1" applyBorder="1"/>
    <xf numFmtId="0" fontId="21" fillId="0" borderId="0" xfId="0" applyFont="1" applyBorder="1"/>
    <xf numFmtId="165" fontId="21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5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2" fontId="21" fillId="0" borderId="0" xfId="0" applyNumberFormat="1" applyFont="1" applyFill="1" applyAlignment="1">
      <alignment horizontal="center"/>
    </xf>
    <xf numFmtId="0" fontId="12" fillId="0" borderId="0" xfId="0" applyFont="1"/>
    <xf numFmtId="10" fontId="24" fillId="0" borderId="0" xfId="0" applyNumberFormat="1" applyFont="1" applyAlignment="1">
      <alignment horizontal="center"/>
    </xf>
    <xf numFmtId="2" fontId="2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/>
    <xf numFmtId="4" fontId="3" fillId="0" borderId="0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3" fillId="0" borderId="19" xfId="0" applyNumberFormat="1" applyFont="1" applyFill="1" applyBorder="1"/>
    <xf numFmtId="4" fontId="3" fillId="0" borderId="19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13" fillId="0" borderId="0" xfId="0" applyNumberFormat="1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28" xfId="0" applyFont="1" applyFill="1" applyBorder="1"/>
    <xf numFmtId="165" fontId="2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/>
    <xf numFmtId="4" fontId="4" fillId="0" borderId="28" xfId="0" applyNumberFormat="1" applyFont="1" applyFill="1" applyBorder="1" applyAlignment="1">
      <alignment horizontal="center"/>
    </xf>
    <xf numFmtId="0" fontId="0" fillId="0" borderId="0" xfId="0" applyFill="1" applyBorder="1"/>
    <xf numFmtId="10" fontId="20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/>
    <xf numFmtId="4" fontId="14" fillId="0" borderId="0" xfId="0" applyNumberFormat="1" applyFont="1" applyFill="1" applyBorder="1"/>
    <xf numFmtId="4" fontId="14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wrapText="1"/>
    </xf>
    <xf numFmtId="4" fontId="3" fillId="0" borderId="19" xfId="0" applyNumberFormat="1" applyFont="1" applyBorder="1"/>
    <xf numFmtId="4" fontId="3" fillId="0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 applyFill="1" applyAlignment="1">
      <alignment horizontal="center"/>
    </xf>
    <xf numFmtId="4" fontId="20" fillId="0" borderId="0" xfId="0" applyNumberFormat="1" applyFont="1" applyAlignment="1">
      <alignment horizontal="center"/>
    </xf>
    <xf numFmtId="4" fontId="3" fillId="0" borderId="0" xfId="0" applyNumberFormat="1" applyFont="1"/>
    <xf numFmtId="4" fontId="0" fillId="0" borderId="0" xfId="0" applyNumberFormat="1" applyAlignment="1">
      <alignment horizontal="center"/>
    </xf>
    <xf numFmtId="4" fontId="14" fillId="15" borderId="28" xfId="0" applyNumberFormat="1" applyFont="1" applyFill="1" applyBorder="1" applyAlignment="1">
      <alignment horizontal="center" vertical="center" wrapText="1"/>
    </xf>
    <xf numFmtId="4" fontId="0" fillId="0" borderId="34" xfId="0" applyNumberFormat="1" applyBorder="1"/>
    <xf numFmtId="4" fontId="5" fillId="0" borderId="35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" fillId="0" borderId="0" xfId="0" applyNumberFormat="1" applyFont="1" applyAlignment="1">
      <alignment horizontal="center" vertical="center"/>
    </xf>
    <xf numFmtId="4" fontId="14" fillId="8" borderId="28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4" fillId="15" borderId="31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2" fillId="0" borderId="36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" fontId="2" fillId="0" borderId="3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14" fillId="7" borderId="1" xfId="0" applyNumberFormat="1" applyFont="1" applyFill="1" applyBorder="1" applyAlignment="1">
      <alignment horizontal="center" vertical="center" wrapText="1"/>
    </xf>
    <xf numFmtId="0" fontId="13" fillId="0" borderId="33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wrapText="1"/>
    </xf>
    <xf numFmtId="4" fontId="2" fillId="4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 wrapText="1"/>
    </xf>
    <xf numFmtId="0" fontId="2" fillId="0" borderId="19" xfId="0" applyFont="1" applyBorder="1"/>
    <xf numFmtId="165" fontId="2" fillId="0" borderId="19" xfId="0" applyNumberFormat="1" applyFont="1" applyFill="1" applyBorder="1" applyAlignment="1">
      <alignment horizontal="center"/>
    </xf>
    <xf numFmtId="2" fontId="2" fillId="7" borderId="19" xfId="0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2" fontId="2" fillId="8" borderId="19" xfId="0" applyNumberFormat="1" applyFont="1" applyFill="1" applyBorder="1" applyAlignment="1">
      <alignment horizontal="center"/>
    </xf>
    <xf numFmtId="2" fontId="7" fillId="10" borderId="19" xfId="0" applyNumberFormat="1" applyFont="1" applyFill="1" applyBorder="1" applyAlignment="1">
      <alignment horizontal="center"/>
    </xf>
    <xf numFmtId="0" fontId="3" fillId="10" borderId="19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center"/>
    </xf>
    <xf numFmtId="0" fontId="14" fillId="7" borderId="22" xfId="0" applyNumberFormat="1" applyFont="1" applyFill="1" applyBorder="1" applyAlignment="1">
      <alignment horizontal="center" vertical="center" wrapText="1"/>
    </xf>
    <xf numFmtId="0" fontId="3" fillId="8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5" borderId="19" xfId="0" applyNumberFormat="1" applyFont="1" applyFill="1" applyBorder="1" applyAlignment="1">
      <alignment horizontal="center"/>
    </xf>
    <xf numFmtId="4" fontId="2" fillId="5" borderId="19" xfId="0" applyNumberFormat="1" applyFont="1" applyFill="1" applyBorder="1"/>
    <xf numFmtId="4" fontId="4" fillId="6" borderId="19" xfId="0" applyNumberFormat="1" applyFont="1" applyFill="1" applyBorder="1" applyAlignment="1">
      <alignment horizontal="center"/>
    </xf>
    <xf numFmtId="0" fontId="2" fillId="6" borderId="19" xfId="0" applyFont="1" applyFill="1" applyBorder="1"/>
    <xf numFmtId="165" fontId="6" fillId="0" borderId="19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0" fillId="0" borderId="19" xfId="0" applyBorder="1"/>
    <xf numFmtId="4" fontId="2" fillId="0" borderId="19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2" fillId="16" borderId="20" xfId="0" applyNumberFormat="1" applyFont="1" applyFill="1" applyBorder="1" applyAlignment="1">
      <alignment horizontal="center"/>
    </xf>
    <xf numFmtId="2" fontId="2" fillId="16" borderId="25" xfId="0" applyNumberFormat="1" applyFont="1" applyFill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66" xfId="0" applyNumberFormat="1" applyFont="1" applyFill="1" applyBorder="1" applyAlignment="1">
      <alignment horizontal="center"/>
    </xf>
    <xf numFmtId="2" fontId="2" fillId="0" borderId="67" xfId="0" applyNumberFormat="1" applyFont="1" applyFill="1" applyBorder="1" applyAlignment="1">
      <alignment horizontal="center"/>
    </xf>
    <xf numFmtId="2" fontId="2" fillId="0" borderId="68" xfId="0" applyNumberFormat="1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/>
    </xf>
    <xf numFmtId="2" fontId="2" fillId="0" borderId="68" xfId="0" applyNumberFormat="1" applyFont="1" applyFill="1" applyBorder="1" applyAlignment="1">
      <alignment horizontal="center" vertical="center"/>
    </xf>
    <xf numFmtId="2" fontId="2" fillId="0" borderId="66" xfId="0" applyNumberFormat="1" applyFont="1" applyFill="1" applyBorder="1" applyAlignment="1">
      <alignment horizontal="center" vertical="center"/>
    </xf>
    <xf numFmtId="0" fontId="0" fillId="0" borderId="36" xfId="0" applyBorder="1"/>
    <xf numFmtId="0" fontId="0" fillId="0" borderId="11" xfId="0" applyBorder="1"/>
    <xf numFmtId="0" fontId="0" fillId="0" borderId="37" xfId="0" applyBorder="1"/>
    <xf numFmtId="0" fontId="0" fillId="0" borderId="18" xfId="0" applyBorder="1"/>
    <xf numFmtId="0" fontId="0" fillId="0" borderId="63" xfId="0" applyBorder="1"/>
    <xf numFmtId="0" fontId="0" fillId="0" borderId="11" xfId="0" applyBorder="1" applyAlignment="1">
      <alignment horizontal="center" vertical="center"/>
    </xf>
    <xf numFmtId="0" fontId="0" fillId="0" borderId="38" xfId="0" applyBorder="1"/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" fontId="2" fillId="0" borderId="40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2" fontId="2" fillId="0" borderId="54" xfId="0" applyNumberFormat="1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center" vertical="center"/>
    </xf>
    <xf numFmtId="2" fontId="2" fillId="0" borderId="54" xfId="0" applyNumberFormat="1" applyFont="1" applyBorder="1" applyAlignment="1">
      <alignment horizontal="center" vertical="center"/>
    </xf>
    <xf numFmtId="2" fontId="2" fillId="0" borderId="52" xfId="0" applyNumberFormat="1" applyFont="1" applyBorder="1" applyAlignment="1">
      <alignment horizontal="center" vertical="center"/>
    </xf>
    <xf numFmtId="10" fontId="20" fillId="18" borderId="40" xfId="0" applyNumberFormat="1" applyFont="1" applyFill="1" applyBorder="1" applyAlignment="1">
      <alignment horizontal="center"/>
    </xf>
    <xf numFmtId="10" fontId="20" fillId="18" borderId="22" xfId="0" applyNumberFormat="1" applyFont="1" applyFill="1" applyBorder="1" applyAlignment="1">
      <alignment horizontal="center"/>
    </xf>
    <xf numFmtId="10" fontId="20" fillId="18" borderId="52" xfId="0" applyNumberFormat="1" applyFont="1" applyFill="1" applyBorder="1" applyAlignment="1">
      <alignment horizontal="center"/>
    </xf>
    <xf numFmtId="10" fontId="20" fillId="18" borderId="54" xfId="0" applyNumberFormat="1" applyFont="1" applyFill="1" applyBorder="1" applyAlignment="1">
      <alignment horizontal="center"/>
    </xf>
    <xf numFmtId="10" fontId="20" fillId="18" borderId="64" xfId="0" applyNumberFormat="1" applyFont="1" applyFill="1" applyBorder="1" applyAlignment="1">
      <alignment horizontal="center"/>
    </xf>
    <xf numFmtId="10" fontId="20" fillId="18" borderId="22" xfId="0" applyNumberFormat="1" applyFont="1" applyFill="1" applyBorder="1" applyAlignment="1">
      <alignment horizontal="center" vertical="center"/>
    </xf>
    <xf numFmtId="10" fontId="20" fillId="18" borderId="13" xfId="0" applyNumberFormat="1" applyFont="1" applyFill="1" applyBorder="1" applyAlignment="1">
      <alignment horizontal="center"/>
    </xf>
    <xf numFmtId="10" fontId="20" fillId="18" borderId="54" xfId="0" applyNumberFormat="1" applyFont="1" applyFill="1" applyBorder="1" applyAlignment="1">
      <alignment horizontal="center" vertical="center"/>
    </xf>
    <xf numFmtId="10" fontId="20" fillId="18" borderId="52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5" fillId="0" borderId="4" xfId="0" applyNumberFormat="1" applyFont="1" applyBorder="1"/>
    <xf numFmtId="4" fontId="5" fillId="20" borderId="4" xfId="0" applyNumberFormat="1" applyFont="1" applyFill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29" fillId="8" borderId="4" xfId="0" applyNumberFormat="1" applyFont="1" applyFill="1" applyBorder="1" applyAlignment="1">
      <alignment horizontal="center" vertical="center" wrapText="1"/>
    </xf>
    <xf numFmtId="4" fontId="29" fillId="8" borderId="32" xfId="0" applyNumberFormat="1" applyFont="1" applyFill="1" applyBorder="1" applyAlignment="1">
      <alignment horizontal="center" vertical="center" wrapText="1"/>
    </xf>
    <xf numFmtId="4" fontId="5" fillId="0" borderId="38" xfId="0" applyNumberFormat="1" applyFont="1" applyBorder="1"/>
    <xf numFmtId="4" fontId="5" fillId="20" borderId="13" xfId="0" applyNumberFormat="1" applyFont="1" applyFill="1" applyBorder="1" applyAlignment="1">
      <alignment horizontal="center" vertical="center"/>
    </xf>
    <xf numFmtId="4" fontId="5" fillId="20" borderId="32" xfId="0" applyNumberFormat="1" applyFont="1" applyFill="1" applyBorder="1" applyAlignment="1">
      <alignment horizontal="center" vertical="center"/>
    </xf>
    <xf numFmtId="0" fontId="14" fillId="7" borderId="54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49" fontId="22" fillId="7" borderId="28" xfId="0" applyNumberFormat="1" applyFont="1" applyFill="1" applyBorder="1" applyAlignment="1">
      <alignment horizontal="center" vertical="center" wrapText="1"/>
    </xf>
    <xf numFmtId="49" fontId="14" fillId="7" borderId="28" xfId="0" applyNumberFormat="1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horizontal="center" vertical="center" wrapText="1"/>
    </xf>
    <xf numFmtId="4" fontId="14" fillId="7" borderId="28" xfId="0" applyNumberFormat="1" applyFont="1" applyFill="1" applyBorder="1" applyAlignment="1">
      <alignment horizontal="center" vertical="center" wrapText="1"/>
    </xf>
    <xf numFmtId="4" fontId="14" fillId="7" borderId="0" xfId="0" applyNumberFormat="1" applyFont="1" applyFill="1" applyBorder="1" applyAlignment="1">
      <alignment horizontal="center" vertical="center" wrapText="1"/>
    </xf>
    <xf numFmtId="4" fontId="14" fillId="7" borderId="28" xfId="0" applyNumberFormat="1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9" fontId="13" fillId="7" borderId="0" xfId="0" applyNumberFormat="1" applyFont="1" applyFill="1" applyBorder="1" applyAlignment="1">
      <alignment horizontal="center" vertical="center"/>
    </xf>
    <xf numFmtId="165" fontId="13" fillId="7" borderId="29" xfId="0" applyNumberFormat="1" applyFont="1" applyFill="1" applyBorder="1" applyAlignment="1">
      <alignment horizontal="center" vertical="center"/>
    </xf>
    <xf numFmtId="165" fontId="13" fillId="7" borderId="28" xfId="0" applyNumberFormat="1" applyFont="1" applyFill="1" applyBorder="1" applyAlignment="1">
      <alignment horizontal="center" vertical="center"/>
    </xf>
    <xf numFmtId="165" fontId="13" fillId="7" borderId="31" xfId="0" applyNumberFormat="1" applyFont="1" applyFill="1" applyBorder="1" applyAlignment="1">
      <alignment horizontal="center" vertical="center"/>
    </xf>
    <xf numFmtId="165" fontId="13" fillId="7" borderId="34" xfId="0" applyNumberFormat="1" applyFont="1" applyFill="1" applyBorder="1" applyAlignment="1">
      <alignment horizontal="center" vertical="center"/>
    </xf>
    <xf numFmtId="2" fontId="14" fillId="7" borderId="28" xfId="0" applyNumberFormat="1" applyFont="1" applyFill="1" applyBorder="1" applyAlignment="1">
      <alignment horizontal="center" vertical="center" wrapText="1"/>
    </xf>
    <xf numFmtId="2" fontId="14" fillId="7" borderId="70" xfId="0" applyNumberFormat="1" applyFont="1" applyFill="1" applyBorder="1" applyAlignment="1">
      <alignment horizontal="center" vertical="center" wrapText="1"/>
    </xf>
    <xf numFmtId="2" fontId="17" fillId="7" borderId="70" xfId="0" applyNumberFormat="1" applyFont="1" applyFill="1" applyBorder="1" applyAlignment="1">
      <alignment horizontal="center" vertical="center" wrapText="1"/>
    </xf>
    <xf numFmtId="2" fontId="17" fillId="7" borderId="28" xfId="0" applyNumberFormat="1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31" xfId="0" applyFont="1" applyFill="1" applyBorder="1" applyAlignment="1">
      <alignment horizontal="center" vertical="center"/>
    </xf>
    <xf numFmtId="165" fontId="16" fillId="7" borderId="28" xfId="0" applyNumberFormat="1" applyFont="1" applyFill="1" applyBorder="1" applyAlignment="1">
      <alignment horizontal="center" vertical="center"/>
    </xf>
    <xf numFmtId="2" fontId="17" fillId="7" borderId="27" xfId="0" applyNumberFormat="1" applyFont="1" applyFill="1" applyBorder="1" applyAlignment="1">
      <alignment horizontal="center" vertical="center" wrapText="1"/>
    </xf>
    <xf numFmtId="2" fontId="14" fillId="7" borderId="31" xfId="0" applyNumberFormat="1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 wrapText="1"/>
    </xf>
    <xf numFmtId="4" fontId="3" fillId="5" borderId="3" xfId="0" applyNumberFormat="1" applyFont="1" applyFill="1" applyBorder="1" applyAlignment="1">
      <alignment horizontal="center"/>
    </xf>
    <xf numFmtId="4" fontId="3" fillId="5" borderId="3" xfId="0" applyNumberFormat="1" applyFont="1" applyFill="1" applyBorder="1"/>
    <xf numFmtId="4" fontId="3" fillId="5" borderId="3" xfId="0" applyNumberFormat="1" applyFont="1" applyFill="1" applyBorder="1" applyAlignment="1">
      <alignment horizontal="right"/>
    </xf>
    <xf numFmtId="4" fontId="3" fillId="6" borderId="3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right"/>
    </xf>
    <xf numFmtId="9" fontId="2" fillId="0" borderId="3" xfId="0" applyNumberFormat="1" applyFont="1" applyFill="1" applyBorder="1"/>
    <xf numFmtId="2" fontId="3" fillId="0" borderId="3" xfId="0" applyNumberFormat="1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wrapText="1"/>
    </xf>
    <xf numFmtId="165" fontId="7" fillId="0" borderId="3" xfId="0" applyNumberFormat="1" applyFont="1" applyFill="1" applyBorder="1" applyAlignment="1">
      <alignment horizontal="center" wrapText="1"/>
    </xf>
    <xf numFmtId="2" fontId="2" fillId="10" borderId="3" xfId="0" applyNumberFormat="1" applyFont="1" applyFill="1" applyBorder="1" applyAlignment="1">
      <alignment horizontal="center" wrapText="1"/>
    </xf>
    <xf numFmtId="2" fontId="7" fillId="10" borderId="3" xfId="0" applyNumberFormat="1" applyFont="1" applyFill="1" applyBorder="1" applyAlignment="1">
      <alignment horizontal="center" wrapText="1"/>
    </xf>
    <xf numFmtId="0" fontId="26" fillId="0" borderId="13" xfId="0" applyFont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13" fillId="0" borderId="2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/>
    </xf>
    <xf numFmtId="2" fontId="2" fillId="4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2" fontId="2" fillId="7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2" fontId="2" fillId="8" borderId="4" xfId="0" applyNumberFormat="1" applyFont="1" applyFill="1" applyBorder="1" applyAlignment="1">
      <alignment horizontal="center" vertical="center"/>
    </xf>
    <xf numFmtId="2" fontId="7" fillId="8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2" fontId="7" fillId="10" borderId="4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center" vertical="center"/>
    </xf>
    <xf numFmtId="0" fontId="2" fillId="17" borderId="4" xfId="0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10" fontId="20" fillId="18" borderId="13" xfId="0" applyNumberFormat="1" applyFont="1" applyFill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10" fontId="5" fillId="19" borderId="3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/>
    <xf numFmtId="49" fontId="16" fillId="0" borderId="19" xfId="0" applyNumberFormat="1" applyFont="1" applyFill="1" applyBorder="1" applyAlignment="1"/>
    <xf numFmtId="4" fontId="2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 wrapText="1"/>
    </xf>
    <xf numFmtId="2" fontId="7" fillId="0" borderId="17" xfId="0" applyNumberFormat="1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2" fontId="17" fillId="7" borderId="31" xfId="0" applyNumberFormat="1" applyFont="1" applyFill="1" applyBorder="1" applyAlignment="1">
      <alignment horizontal="center" vertical="center" wrapText="1"/>
    </xf>
    <xf numFmtId="10" fontId="20" fillId="0" borderId="24" xfId="0" applyNumberFormat="1" applyFont="1" applyFill="1" applyBorder="1" applyAlignment="1">
      <alignment horizontal="center"/>
    </xf>
    <xf numFmtId="10" fontId="20" fillId="0" borderId="33" xfId="0" applyNumberFormat="1" applyFont="1" applyFill="1" applyBorder="1" applyAlignment="1">
      <alignment horizontal="center"/>
    </xf>
    <xf numFmtId="10" fontId="20" fillId="0" borderId="62" xfId="0" applyNumberFormat="1" applyFont="1" applyFill="1" applyBorder="1" applyAlignment="1">
      <alignment horizontal="center"/>
    </xf>
    <xf numFmtId="10" fontId="20" fillId="0" borderId="26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3" fillId="8" borderId="47" xfId="0" applyFont="1" applyFill="1" applyBorder="1" applyAlignment="1">
      <alignment horizontal="center" vertical="center"/>
    </xf>
    <xf numFmtId="0" fontId="3" fillId="8" borderId="69" xfId="0" applyFont="1" applyFill="1" applyBorder="1" applyAlignment="1">
      <alignment horizontal="center" vertical="center"/>
    </xf>
    <xf numFmtId="0" fontId="5" fillId="8" borderId="39" xfId="0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2" fontId="3" fillId="15" borderId="49" xfId="0" applyNumberFormat="1" applyFont="1" applyFill="1" applyBorder="1" applyAlignment="1">
      <alignment horizontal="center" vertical="center" wrapText="1"/>
    </xf>
    <xf numFmtId="2" fontId="3" fillId="15" borderId="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" fontId="2" fillId="0" borderId="48" xfId="0" applyNumberFormat="1" applyFon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39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" fontId="2" fillId="0" borderId="39" xfId="0" applyNumberFormat="1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3" fillId="8" borderId="49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7" borderId="49" xfId="0" applyFont="1" applyFill="1" applyBorder="1" applyAlignment="1">
      <alignment horizontal="center"/>
    </xf>
    <xf numFmtId="0" fontId="3" fillId="7" borderId="56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5" xfId="0" applyBorder="1" applyAlignment="1">
      <alignment horizontal="center" vertical="center"/>
    </xf>
    <xf numFmtId="0" fontId="0" fillId="0" borderId="57" xfId="0" applyBorder="1"/>
    <xf numFmtId="4" fontId="0" fillId="0" borderId="48" xfId="0" applyNumberForma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8" fillId="0" borderId="47" xfId="0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/>
    </xf>
    <xf numFmtId="10" fontId="5" fillId="19" borderId="48" xfId="0" applyNumberFormat="1" applyFont="1" applyFill="1" applyBorder="1" applyAlignment="1">
      <alignment horizontal="center" vertical="center"/>
    </xf>
    <xf numFmtId="10" fontId="5" fillId="19" borderId="31" xfId="0" applyNumberFormat="1" applyFont="1" applyFill="1" applyBorder="1" applyAlignment="1">
      <alignment horizontal="center" vertical="center"/>
    </xf>
    <xf numFmtId="10" fontId="5" fillId="19" borderId="58" xfId="0" applyNumberFormat="1" applyFont="1" applyFill="1" applyBorder="1" applyAlignment="1">
      <alignment horizontal="center" vertical="center"/>
    </xf>
    <xf numFmtId="10" fontId="20" fillId="19" borderId="48" xfId="0" applyNumberFormat="1" applyFont="1" applyFill="1" applyBorder="1" applyAlignment="1">
      <alignment horizontal="center" vertical="center"/>
    </xf>
    <xf numFmtId="10" fontId="20" fillId="19" borderId="34" xfId="0" applyNumberFormat="1" applyFont="1" applyFill="1" applyBorder="1" applyAlignment="1">
      <alignment horizontal="center" vertical="center"/>
    </xf>
    <xf numFmtId="10" fontId="5" fillId="19" borderId="34" xfId="0" applyNumberFormat="1" applyFont="1" applyFill="1" applyBorder="1" applyAlignment="1">
      <alignment horizontal="center" vertical="center"/>
    </xf>
    <xf numFmtId="10" fontId="5" fillId="19" borderId="61" xfId="0" applyNumberFormat="1" applyFont="1" applyFill="1" applyBorder="1" applyAlignment="1">
      <alignment horizontal="center" vertical="center"/>
    </xf>
    <xf numFmtId="0" fontId="5" fillId="19" borderId="31" xfId="0" applyFont="1" applyFill="1" applyBorder="1" applyAlignment="1">
      <alignment horizontal="center" vertical="center"/>
    </xf>
    <xf numFmtId="0" fontId="5" fillId="19" borderId="58" xfId="0" applyFont="1" applyFill="1" applyBorder="1" applyAlignment="1">
      <alignment horizontal="center" vertical="center"/>
    </xf>
    <xf numFmtId="10" fontId="20" fillId="19" borderId="31" xfId="0" applyNumberFormat="1" applyFont="1" applyFill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2" fontId="3" fillId="8" borderId="59" xfId="0" applyNumberFormat="1" applyFont="1" applyFill="1" applyBorder="1" applyAlignment="1">
      <alignment horizontal="center" vertical="center" wrapText="1"/>
    </xf>
    <xf numFmtId="2" fontId="3" fillId="8" borderId="14" xfId="0" applyNumberFormat="1" applyFont="1" applyFill="1" applyBorder="1" applyAlignment="1">
      <alignment horizontal="center" vertical="center" wrapText="1"/>
    </xf>
    <xf numFmtId="0" fontId="0" fillId="8" borderId="14" xfId="0" applyFill="1" applyBorder="1" applyAlignment="1">
      <alignment horizontal="center" vertical="center" wrapText="1"/>
    </xf>
    <xf numFmtId="0" fontId="0" fillId="8" borderId="35" xfId="0" applyFill="1" applyBorder="1" applyAlignment="1">
      <alignment horizontal="center"/>
    </xf>
    <xf numFmtId="10" fontId="25" fillId="0" borderId="49" xfId="0" applyNumberFormat="1" applyFont="1" applyBorder="1" applyAlignment="1">
      <alignment horizontal="center" vertical="center"/>
    </xf>
    <xf numFmtId="10" fontId="25" fillId="0" borderId="6" xfId="0" applyNumberFormat="1" applyFont="1" applyBorder="1" applyAlignment="1">
      <alignment horizontal="center" vertical="center"/>
    </xf>
    <xf numFmtId="10" fontId="25" fillId="0" borderId="12" xfId="0" applyNumberFormat="1" applyFont="1" applyBorder="1" applyAlignment="1">
      <alignment horizontal="center" vertical="center"/>
    </xf>
    <xf numFmtId="10" fontId="25" fillId="0" borderId="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1" xfId="0" applyBorder="1" applyAlignment="1">
      <alignment horizontal="center"/>
    </xf>
    <xf numFmtId="2" fontId="3" fillId="8" borderId="35" xfId="0" applyNumberFormat="1" applyFont="1" applyFill="1" applyBorder="1" applyAlignment="1">
      <alignment horizontal="center" vertical="center" wrapText="1"/>
    </xf>
    <xf numFmtId="10" fontId="25" fillId="0" borderId="50" xfId="0" applyNumberFormat="1" applyFont="1" applyBorder="1" applyAlignment="1">
      <alignment horizontal="center" vertical="center"/>
    </xf>
    <xf numFmtId="10" fontId="25" fillId="0" borderId="34" xfId="0" applyNumberFormat="1" applyFont="1" applyBorder="1" applyAlignment="1">
      <alignment horizontal="center" vertical="center"/>
    </xf>
    <xf numFmtId="10" fontId="25" fillId="0" borderId="60" xfId="0" applyNumberFormat="1" applyFont="1" applyBorder="1" applyAlignment="1">
      <alignment horizontal="center" vertical="center"/>
    </xf>
    <xf numFmtId="10" fontId="25" fillId="0" borderId="7" xfId="0" applyNumberFormat="1" applyFont="1" applyBorder="1" applyAlignment="1">
      <alignment horizontal="center" vertical="center"/>
    </xf>
    <xf numFmtId="10" fontId="25" fillId="0" borderId="61" xfId="0" applyNumberFormat="1" applyFont="1" applyBorder="1" applyAlignment="1">
      <alignment horizontal="center" vertical="center"/>
    </xf>
    <xf numFmtId="2" fontId="22" fillId="8" borderId="59" xfId="0" applyNumberFormat="1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3" fillId="8" borderId="59" xfId="0" applyNumberFormat="1" applyFont="1" applyFill="1" applyBorder="1" applyAlignment="1">
      <alignment horizontal="center" vertical="center"/>
    </xf>
    <xf numFmtId="0" fontId="3" fillId="8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22" fillId="15" borderId="59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15" borderId="59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2">
    <cellStyle name="Βασικό_Εκτύπωση" xfId="1"/>
    <cellStyle name="Κανονικό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9"/>
  <sheetViews>
    <sheetView tabSelected="1" zoomScale="70" zoomScaleNormal="70" workbookViewId="0">
      <pane xSplit="6" ySplit="6" topLeftCell="G7" activePane="bottomRight" state="frozen"/>
      <selection pane="topRight" activeCell="D1" sqref="D1"/>
      <selection pane="bottomLeft" activeCell="A6" sqref="A6"/>
      <selection pane="bottomRight" activeCell="CM20" sqref="CM20"/>
    </sheetView>
  </sheetViews>
  <sheetFormatPr defaultColWidth="9.140625" defaultRowHeight="15" x14ac:dyDescent="0.25"/>
  <cols>
    <col min="1" max="1" width="23.85546875" style="90" customWidth="1"/>
    <col min="2" max="2" width="9.140625" style="15" hidden="1" customWidth="1"/>
    <col min="3" max="3" width="8.7109375" style="90" customWidth="1"/>
    <col min="4" max="4" width="8.140625" style="303" customWidth="1"/>
    <col min="5" max="5" width="12.5703125" style="13" hidden="1" customWidth="1"/>
    <col min="6" max="6" width="41.140625" style="190" customWidth="1"/>
    <col min="7" max="7" width="12" style="296" customWidth="1"/>
    <col min="8" max="8" width="15" style="6" hidden="1" customWidth="1"/>
    <col min="9" max="9" width="18.28515625" style="6" hidden="1" customWidth="1"/>
    <col min="10" max="10" width="17.140625" style="33" hidden="1" customWidth="1"/>
    <col min="11" max="11" width="21.7109375" style="2" hidden="1" customWidth="1"/>
    <col min="12" max="12" width="20.28515625" style="2" hidden="1" customWidth="1"/>
    <col min="13" max="13" width="22.7109375" style="2" hidden="1" customWidth="1"/>
    <col min="14" max="14" width="14.5703125" style="2" hidden="1" customWidth="1"/>
    <col min="15" max="15" width="7.7109375" style="3" hidden="1" customWidth="1"/>
    <col min="16" max="16" width="12" style="3" hidden="1" customWidth="1"/>
    <col min="17" max="17" width="14" style="2" hidden="1" customWidth="1"/>
    <col min="18" max="18" width="9.7109375" style="1" hidden="1" customWidth="1"/>
    <col min="19" max="19" width="13.5703125" style="1" hidden="1" customWidth="1"/>
    <col min="20" max="20" width="8.7109375" style="1" hidden="1" customWidth="1"/>
    <col min="21" max="32" width="6.7109375" style="30" hidden="1" customWidth="1"/>
    <col min="33" max="33" width="15.7109375" style="29" hidden="1" customWidth="1"/>
    <col min="34" max="34" width="17.5703125" style="29" hidden="1" customWidth="1"/>
    <col min="35" max="35" width="19.28515625" style="29" hidden="1" customWidth="1"/>
    <col min="36" max="36" width="19.5703125" style="29" hidden="1" customWidth="1"/>
    <col min="37" max="37" width="6.7109375" style="16" hidden="1" customWidth="1"/>
    <col min="38" max="38" width="6.7109375" style="28" hidden="1" customWidth="1"/>
    <col min="39" max="39" width="6.7109375" style="16" hidden="1" customWidth="1"/>
    <col min="40" max="40" width="7.28515625" style="16" hidden="1" customWidth="1"/>
    <col min="41" max="41" width="6.7109375" style="16" hidden="1" customWidth="1"/>
    <col min="42" max="48" width="6.7109375" style="14" hidden="1" customWidth="1"/>
    <col min="49" max="49" width="15.42578125" style="29" hidden="1" customWidth="1"/>
    <col min="50" max="50" width="19.140625" style="39" hidden="1" customWidth="1"/>
    <col min="51" max="51" width="21" style="29" hidden="1" customWidth="1"/>
    <col min="52" max="52" width="19" style="39" hidden="1" customWidth="1"/>
    <col min="53" max="57" width="6.7109375" style="72" hidden="1" customWidth="1"/>
    <col min="58" max="62" width="6.7109375" style="73" hidden="1" customWidth="1"/>
    <col min="63" max="64" width="6.7109375" style="72" hidden="1" customWidth="1"/>
    <col min="65" max="65" width="15.85546875" style="38" hidden="1" customWidth="1"/>
    <col min="66" max="66" width="22.85546875" style="29" hidden="1" customWidth="1"/>
    <col min="67" max="67" width="24.140625" style="39" hidden="1" customWidth="1"/>
    <col min="68" max="68" width="102.7109375" style="15" hidden="1" customWidth="1"/>
    <col min="69" max="69" width="4.7109375" style="13" hidden="1" customWidth="1"/>
    <col min="70" max="70" width="16.140625" style="16" hidden="1" customWidth="1"/>
    <col min="71" max="72" width="16.140625" style="28" hidden="1" customWidth="1"/>
    <col min="73" max="73" width="13.7109375" style="28" customWidth="1"/>
    <col min="74" max="74" width="16.140625" style="29" hidden="1" customWidth="1"/>
    <col min="75" max="75" width="5" hidden="1" customWidth="1"/>
    <col min="76" max="76" width="17.28515625" style="29" hidden="1" customWidth="1"/>
    <col min="77" max="77" width="21.140625" style="29" hidden="1" customWidth="1"/>
    <col min="78" max="78" width="7.42578125" hidden="1" customWidth="1"/>
    <col min="79" max="79" width="16.7109375" style="14" hidden="1" customWidth="1"/>
    <col min="80" max="80" width="22.28515625" style="29" hidden="1" customWidth="1"/>
    <col min="81" max="81" width="7.7109375" hidden="1" customWidth="1"/>
    <col min="82" max="82" width="26.28515625" style="88" customWidth="1"/>
    <col min="83" max="83" width="15.7109375" style="513" customWidth="1"/>
    <col min="84" max="84" width="15.7109375" style="526" customWidth="1"/>
    <col min="85" max="86" width="16.28515625" style="446" customWidth="1"/>
    <col min="87" max="87" width="26.28515625" style="29" customWidth="1"/>
    <col min="88" max="88" width="15.7109375" style="2" customWidth="1"/>
    <col min="89" max="89" width="15.7109375" style="520" customWidth="1"/>
    <col min="90" max="90" width="16.28515625" style="448" customWidth="1"/>
    <col min="91" max="16384" width="9.140625" style="1"/>
  </cols>
  <sheetData>
    <row r="1" spans="1:90" x14ac:dyDescent="0.25">
      <c r="D1" s="763"/>
      <c r="E1" s="764"/>
      <c r="F1" s="764"/>
      <c r="G1" s="764"/>
      <c r="H1" s="764"/>
      <c r="I1" s="14"/>
      <c r="R1" s="2"/>
      <c r="T1" s="13"/>
    </row>
    <row r="2" spans="1:90" ht="16.5" thickBot="1" x14ac:dyDescent="0.3">
      <c r="D2" s="765" t="s">
        <v>287</v>
      </c>
      <c r="E2" s="766"/>
      <c r="F2" s="766"/>
      <c r="G2" s="766"/>
      <c r="H2" s="766"/>
      <c r="I2" s="15"/>
      <c r="M2" s="6"/>
      <c r="Q2" s="6"/>
      <c r="T2" s="13"/>
    </row>
    <row r="3" spans="1:90" ht="15.75" thickBot="1" x14ac:dyDescent="0.3">
      <c r="D3" s="302"/>
      <c r="E3" s="32"/>
      <c r="F3" s="156"/>
      <c r="G3" s="175"/>
      <c r="H3" s="769" t="s">
        <v>215</v>
      </c>
      <c r="I3" s="770"/>
      <c r="J3" s="770"/>
      <c r="K3" s="771"/>
      <c r="L3" s="771"/>
      <c r="M3" s="772"/>
      <c r="Q3" s="6"/>
      <c r="T3" s="13"/>
      <c r="U3" s="776" t="s">
        <v>216</v>
      </c>
      <c r="V3" s="768"/>
      <c r="W3" s="768"/>
      <c r="X3" s="768"/>
      <c r="Y3" s="768"/>
      <c r="Z3" s="768"/>
      <c r="AA3" s="768"/>
      <c r="AB3" s="768"/>
      <c r="AC3" s="768"/>
      <c r="AD3" s="768"/>
      <c r="AE3" s="768"/>
      <c r="AF3" s="768"/>
      <c r="AG3" s="768"/>
      <c r="AH3" s="768"/>
      <c r="AI3" s="768"/>
      <c r="AJ3" s="772"/>
      <c r="AK3" s="767" t="s">
        <v>217</v>
      </c>
      <c r="AL3" s="768"/>
      <c r="AM3" s="768"/>
      <c r="AN3" s="768"/>
      <c r="AO3" s="768"/>
      <c r="AP3" s="768"/>
      <c r="AQ3" s="768"/>
      <c r="AR3" s="768"/>
      <c r="AS3" s="768"/>
      <c r="AT3" s="768"/>
      <c r="AU3" s="768"/>
      <c r="AV3" s="768"/>
      <c r="AW3" s="768"/>
      <c r="AX3" s="768"/>
      <c r="AY3" s="768"/>
      <c r="AZ3" s="338"/>
      <c r="BA3" s="773" t="s">
        <v>1166</v>
      </c>
      <c r="BB3" s="774"/>
      <c r="BC3" s="774"/>
      <c r="BD3" s="774"/>
      <c r="BE3" s="774"/>
      <c r="BF3" s="774"/>
      <c r="BG3" s="774"/>
      <c r="BH3" s="774"/>
      <c r="BI3" s="774"/>
      <c r="BJ3" s="774"/>
      <c r="BK3" s="774"/>
      <c r="BL3" s="774"/>
      <c r="BM3" s="774"/>
      <c r="BN3" s="774"/>
      <c r="BO3" s="775"/>
    </row>
    <row r="4" spans="1:90" s="158" customFormat="1" ht="16.899999999999999" customHeight="1" x14ac:dyDescent="0.25">
      <c r="A4" s="777" t="s">
        <v>1352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  <c r="L4" s="778"/>
      <c r="M4" s="778"/>
      <c r="N4" s="779"/>
      <c r="O4" s="779"/>
      <c r="P4" s="779"/>
      <c r="Q4" s="779"/>
      <c r="R4" s="779"/>
      <c r="S4" s="779"/>
      <c r="T4" s="779"/>
      <c r="U4" s="778"/>
      <c r="V4" s="778"/>
      <c r="W4" s="778"/>
      <c r="X4" s="778"/>
      <c r="Y4" s="778"/>
      <c r="Z4" s="778"/>
      <c r="AA4" s="778"/>
      <c r="AB4" s="778"/>
      <c r="AC4" s="778"/>
      <c r="AD4" s="778"/>
      <c r="AE4" s="778"/>
      <c r="AF4" s="778"/>
      <c r="AG4" s="778"/>
      <c r="AH4" s="778"/>
      <c r="AI4" s="778"/>
      <c r="AJ4" s="778"/>
      <c r="AK4" s="778"/>
      <c r="AL4" s="778"/>
      <c r="AM4" s="778"/>
      <c r="AN4" s="778"/>
      <c r="AO4" s="778"/>
      <c r="AP4" s="778"/>
      <c r="AQ4" s="778"/>
      <c r="AR4" s="778"/>
      <c r="AS4" s="778"/>
      <c r="AT4" s="778"/>
      <c r="AU4" s="778"/>
      <c r="AV4" s="778"/>
      <c r="AW4" s="778"/>
      <c r="AX4" s="778"/>
      <c r="AY4" s="778"/>
      <c r="AZ4" s="778"/>
      <c r="BA4" s="778"/>
      <c r="BB4" s="778"/>
      <c r="BC4" s="778"/>
      <c r="BD4" s="778"/>
      <c r="BE4" s="778"/>
      <c r="BF4" s="778"/>
      <c r="BG4" s="778"/>
      <c r="BH4" s="778"/>
      <c r="BI4" s="778"/>
      <c r="BJ4" s="778"/>
      <c r="BK4" s="778"/>
      <c r="BL4" s="778"/>
      <c r="BM4" s="778"/>
      <c r="BN4" s="778"/>
      <c r="BO4" s="778"/>
      <c r="BP4" s="778"/>
      <c r="BQ4" s="778"/>
      <c r="BR4" s="778"/>
      <c r="BS4" s="778"/>
      <c r="BT4" s="778"/>
      <c r="BU4" s="780"/>
      <c r="BV4" s="176"/>
      <c r="BW4" s="177"/>
      <c r="BX4" s="330" t="s">
        <v>542</v>
      </c>
      <c r="BY4" s="329" t="s">
        <v>541</v>
      </c>
      <c r="BZ4" s="177"/>
      <c r="CA4" s="329" t="s">
        <v>541</v>
      </c>
      <c r="CB4" s="331" t="s">
        <v>542</v>
      </c>
      <c r="CC4" s="177"/>
      <c r="CD4" s="720" t="s">
        <v>1353</v>
      </c>
      <c r="CE4" s="721"/>
      <c r="CF4" s="722"/>
      <c r="CG4" s="716" t="s">
        <v>1354</v>
      </c>
      <c r="CH4" s="717"/>
      <c r="CI4" s="718"/>
      <c r="CJ4" s="718"/>
      <c r="CK4" s="718"/>
      <c r="CL4" s="719"/>
    </row>
    <row r="5" spans="1:90" s="335" customFormat="1" ht="16.899999999999999" customHeight="1" x14ac:dyDescent="0.25">
      <c r="A5" s="550">
        <v>1</v>
      </c>
      <c r="B5" s="534">
        <v>1</v>
      </c>
      <c r="C5" s="534">
        <v>2</v>
      </c>
      <c r="D5" s="339">
        <v>3</v>
      </c>
      <c r="E5" s="339"/>
      <c r="F5" s="339">
        <v>4</v>
      </c>
      <c r="G5" s="339">
        <v>5</v>
      </c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339"/>
      <c r="AQ5" s="339"/>
      <c r="AR5" s="339"/>
      <c r="AS5" s="339"/>
      <c r="AT5" s="339"/>
      <c r="AU5" s="339"/>
      <c r="AV5" s="339"/>
      <c r="AW5" s="339"/>
      <c r="AX5" s="339"/>
      <c r="AY5" s="339"/>
      <c r="AZ5" s="339"/>
      <c r="BA5" s="339"/>
      <c r="BB5" s="339"/>
      <c r="BC5" s="339"/>
      <c r="BD5" s="339"/>
      <c r="BE5" s="339"/>
      <c r="BF5" s="339"/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39"/>
      <c r="BU5" s="341">
        <v>6</v>
      </c>
      <c r="BV5" s="340"/>
      <c r="BW5" s="336"/>
      <c r="BX5" s="332"/>
      <c r="BY5" s="333"/>
      <c r="BZ5" s="336"/>
      <c r="CA5" s="333"/>
      <c r="CB5" s="332"/>
      <c r="CC5" s="342"/>
      <c r="CD5" s="343">
        <v>7</v>
      </c>
      <c r="CE5" s="334">
        <v>8</v>
      </c>
      <c r="CF5" s="344">
        <v>9</v>
      </c>
      <c r="CG5" s="551" t="s">
        <v>1361</v>
      </c>
      <c r="CH5" s="551" t="s">
        <v>1362</v>
      </c>
      <c r="CI5" s="337">
        <v>11</v>
      </c>
      <c r="CJ5" s="337">
        <v>12</v>
      </c>
      <c r="CK5" s="337">
        <v>13</v>
      </c>
      <c r="CL5" s="345">
        <v>14</v>
      </c>
    </row>
    <row r="6" spans="1:90" s="192" customFormat="1" ht="63" customHeight="1" thickBot="1" x14ac:dyDescent="0.3">
      <c r="A6" s="624" t="s">
        <v>187</v>
      </c>
      <c r="B6" s="625" t="s">
        <v>187</v>
      </c>
      <c r="C6" s="626" t="s">
        <v>288</v>
      </c>
      <c r="D6" s="627" t="s">
        <v>289</v>
      </c>
      <c r="E6" s="628" t="s">
        <v>346</v>
      </c>
      <c r="F6" s="628" t="s">
        <v>486</v>
      </c>
      <c r="G6" s="629" t="s">
        <v>1263</v>
      </c>
      <c r="H6" s="630" t="s">
        <v>305</v>
      </c>
      <c r="I6" s="630" t="s">
        <v>1258</v>
      </c>
      <c r="J6" s="630" t="s">
        <v>135</v>
      </c>
      <c r="K6" s="630" t="s">
        <v>134</v>
      </c>
      <c r="L6" s="631" t="s">
        <v>308</v>
      </c>
      <c r="M6" s="631" t="s">
        <v>1165</v>
      </c>
      <c r="N6" s="632" t="s">
        <v>1260</v>
      </c>
      <c r="O6" s="632"/>
      <c r="P6" s="632" t="s">
        <v>1259</v>
      </c>
      <c r="Q6" s="632" t="s">
        <v>1261</v>
      </c>
      <c r="R6" s="632" t="s">
        <v>1259</v>
      </c>
      <c r="S6" s="633" t="s">
        <v>1262</v>
      </c>
      <c r="T6" s="634" t="s">
        <v>1259</v>
      </c>
      <c r="U6" s="635" t="s">
        <v>314</v>
      </c>
      <c r="V6" s="636" t="s">
        <v>315</v>
      </c>
      <c r="W6" s="636" t="s">
        <v>316</v>
      </c>
      <c r="X6" s="636" t="s">
        <v>317</v>
      </c>
      <c r="Y6" s="636" t="s">
        <v>318</v>
      </c>
      <c r="Z6" s="636" t="s">
        <v>319</v>
      </c>
      <c r="AA6" s="636" t="s">
        <v>320</v>
      </c>
      <c r="AB6" s="636" t="s">
        <v>321</v>
      </c>
      <c r="AC6" s="636" t="s">
        <v>322</v>
      </c>
      <c r="AD6" s="636" t="s">
        <v>323</v>
      </c>
      <c r="AE6" s="637" t="s">
        <v>324</v>
      </c>
      <c r="AF6" s="638" t="s">
        <v>325</v>
      </c>
      <c r="AG6" s="639" t="s">
        <v>305</v>
      </c>
      <c r="AH6" s="640" t="s">
        <v>1256</v>
      </c>
      <c r="AI6" s="641" t="s">
        <v>306</v>
      </c>
      <c r="AJ6" s="642" t="s">
        <v>1163</v>
      </c>
      <c r="AK6" s="643" t="s">
        <v>314</v>
      </c>
      <c r="AL6" s="644" t="s">
        <v>315</v>
      </c>
      <c r="AM6" s="644" t="s">
        <v>316</v>
      </c>
      <c r="AN6" s="644" t="s">
        <v>317</v>
      </c>
      <c r="AO6" s="644" t="s">
        <v>318</v>
      </c>
      <c r="AP6" s="644" t="s">
        <v>319</v>
      </c>
      <c r="AQ6" s="644" t="s">
        <v>320</v>
      </c>
      <c r="AR6" s="644" t="s">
        <v>321</v>
      </c>
      <c r="AS6" s="644" t="s">
        <v>322</v>
      </c>
      <c r="AT6" s="644" t="s">
        <v>323</v>
      </c>
      <c r="AU6" s="644" t="s">
        <v>324</v>
      </c>
      <c r="AV6" s="645" t="s">
        <v>325</v>
      </c>
      <c r="AW6" s="639" t="s">
        <v>305</v>
      </c>
      <c r="AX6" s="642" t="s">
        <v>1257</v>
      </c>
      <c r="AY6" s="639" t="s">
        <v>307</v>
      </c>
      <c r="AZ6" s="641" t="s">
        <v>1164</v>
      </c>
      <c r="BA6" s="635" t="s">
        <v>314</v>
      </c>
      <c r="BB6" s="636" t="s">
        <v>315</v>
      </c>
      <c r="BC6" s="636" t="s">
        <v>316</v>
      </c>
      <c r="BD6" s="636" t="s">
        <v>317</v>
      </c>
      <c r="BE6" s="636" t="s">
        <v>318</v>
      </c>
      <c r="BF6" s="646" t="s">
        <v>319</v>
      </c>
      <c r="BG6" s="646" t="s">
        <v>320</v>
      </c>
      <c r="BH6" s="646" t="s">
        <v>321</v>
      </c>
      <c r="BI6" s="646" t="s">
        <v>322</v>
      </c>
      <c r="BJ6" s="646" t="s">
        <v>323</v>
      </c>
      <c r="BK6" s="636" t="s">
        <v>324</v>
      </c>
      <c r="BL6" s="637" t="s">
        <v>325</v>
      </c>
      <c r="BM6" s="647" t="s">
        <v>305</v>
      </c>
      <c r="BN6" s="648" t="s">
        <v>214</v>
      </c>
      <c r="BO6" s="641" t="s">
        <v>776</v>
      </c>
      <c r="BP6" s="649" t="s">
        <v>1295</v>
      </c>
      <c r="BQ6" s="633"/>
      <c r="BR6" s="642" t="s">
        <v>128</v>
      </c>
      <c r="BS6" s="642" t="s">
        <v>129</v>
      </c>
      <c r="BT6" s="642" t="s">
        <v>1252</v>
      </c>
      <c r="BU6" s="705" t="s">
        <v>485</v>
      </c>
      <c r="BV6" s="414" t="s">
        <v>1255</v>
      </c>
      <c r="BW6" s="191"/>
      <c r="BX6" s="415" t="s">
        <v>771</v>
      </c>
      <c r="BY6" s="415" t="s">
        <v>772</v>
      </c>
      <c r="BZ6" s="191"/>
      <c r="CA6" s="415" t="s">
        <v>543</v>
      </c>
      <c r="CB6" s="415" t="s">
        <v>544</v>
      </c>
      <c r="CC6" s="191"/>
      <c r="CD6" s="416" t="s">
        <v>513</v>
      </c>
      <c r="CE6" s="514" t="s">
        <v>509</v>
      </c>
      <c r="CF6" s="527" t="s">
        <v>511</v>
      </c>
      <c r="CG6" s="417" t="s">
        <v>1363</v>
      </c>
      <c r="CH6" s="417" t="s">
        <v>1364</v>
      </c>
      <c r="CI6" s="418" t="s">
        <v>512</v>
      </c>
      <c r="CJ6" s="521" t="s">
        <v>510</v>
      </c>
      <c r="CK6" s="521" t="s">
        <v>511</v>
      </c>
      <c r="CL6" s="450" t="s">
        <v>1359</v>
      </c>
    </row>
    <row r="7" spans="1:90" ht="13.15" customHeight="1" x14ac:dyDescent="0.25">
      <c r="A7" s="747" t="s">
        <v>199</v>
      </c>
      <c r="B7" s="91"/>
      <c r="C7" s="729">
        <v>1</v>
      </c>
      <c r="D7" s="382">
        <v>1</v>
      </c>
      <c r="E7" s="193" t="s">
        <v>60</v>
      </c>
      <c r="F7" s="194" t="s">
        <v>61</v>
      </c>
      <c r="G7" s="292" t="s">
        <v>1264</v>
      </c>
      <c r="H7" s="92"/>
      <c r="I7" s="247"/>
      <c r="J7" s="99"/>
      <c r="K7" s="651"/>
      <c r="L7" s="651">
        <f t="shared" ref="L7:L51" si="0">M7/1.23</f>
        <v>0</v>
      </c>
      <c r="M7" s="247">
        <f>H7*K7</f>
        <v>0</v>
      </c>
      <c r="N7" s="652"/>
      <c r="O7" s="653"/>
      <c r="P7" s="654"/>
      <c r="Q7" s="655"/>
      <c r="R7" s="656"/>
      <c r="S7" s="94"/>
      <c r="T7" s="657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6">
        <f>SUM(U7:AE7)</f>
        <v>0</v>
      </c>
      <c r="AH7" s="198"/>
      <c r="AI7" s="658"/>
      <c r="AJ7" s="198">
        <f>AG7*AI7</f>
        <v>0</v>
      </c>
      <c r="AK7" s="95"/>
      <c r="AL7" s="95"/>
      <c r="AM7" s="95"/>
      <c r="AN7" s="95"/>
      <c r="AO7" s="95"/>
      <c r="AP7" s="97"/>
      <c r="AQ7" s="97"/>
      <c r="AR7" s="97"/>
      <c r="AS7" s="97"/>
      <c r="AT7" s="97"/>
      <c r="AU7" s="97"/>
      <c r="AV7" s="97"/>
      <c r="AW7" s="98">
        <f>SUM(AK7:AV7)+AF7</f>
        <v>0</v>
      </c>
      <c r="AX7" s="659"/>
      <c r="AY7" s="99"/>
      <c r="AZ7" s="659">
        <f t="shared" ref="AZ7:AZ24" si="1">AW7*AY7</f>
        <v>0</v>
      </c>
      <c r="BA7" s="660"/>
      <c r="BB7" s="660"/>
      <c r="BC7" s="660"/>
      <c r="BD7" s="660"/>
      <c r="BE7" s="660"/>
      <c r="BF7" s="661"/>
      <c r="BG7" s="661"/>
      <c r="BH7" s="661"/>
      <c r="BI7" s="661"/>
      <c r="BJ7" s="661">
        <v>2</v>
      </c>
      <c r="BK7" s="660"/>
      <c r="BL7" s="660"/>
      <c r="BM7" s="100">
        <f t="shared" ref="BM7:BM18" si="2">SUM(BA7:BL7)</f>
        <v>2</v>
      </c>
      <c r="BN7" s="662">
        <v>1.25</v>
      </c>
      <c r="BO7" s="663">
        <f>BM7*BN7</f>
        <v>2.5</v>
      </c>
      <c r="BP7" s="195"/>
      <c r="BQ7" s="196"/>
      <c r="BR7" s="197">
        <v>2</v>
      </c>
      <c r="BS7" s="198">
        <f t="shared" ref="BS7:BS18" si="3">+(H7+AG7+AW7+BM7)/3</f>
        <v>0.66666666666666663</v>
      </c>
      <c r="BT7" s="198">
        <f t="shared" ref="BT7:BT37" si="4">BR7</f>
        <v>2</v>
      </c>
      <c r="BU7" s="579">
        <f t="shared" ref="BU7:BU18" si="5">BR7</f>
        <v>2</v>
      </c>
      <c r="BV7" s="565">
        <v>1.25</v>
      </c>
      <c r="BW7" s="200"/>
      <c r="BX7" s="199"/>
      <c r="BY7" s="199"/>
      <c r="BZ7" s="200"/>
      <c r="CA7" s="201">
        <f t="shared" ref="CA7:CA18" si="6">MIN(I7,AH7,AX7,BN7,BY7)</f>
        <v>1.25</v>
      </c>
      <c r="CB7" s="199">
        <f t="shared" ref="CB7:CB18" si="7">MIN(J7,AH7,AI7,AX7,AY7,BN7,BX7)</f>
        <v>1.25</v>
      </c>
      <c r="CC7" s="586"/>
      <c r="CD7" s="595">
        <f t="shared" ref="CD7:CD52" si="8">IF(CA7=0,CB7,(CA7+CB7)/2)</f>
        <v>1.25</v>
      </c>
      <c r="CE7" s="201">
        <f t="shared" ref="CE7:CE52" si="9">BU7*CD7</f>
        <v>2.5</v>
      </c>
      <c r="CF7" s="781">
        <f>SUM(CE7:CE13)</f>
        <v>86.004999999999995</v>
      </c>
      <c r="CG7" s="605"/>
      <c r="CH7" s="706" t="str">
        <f>IF(ISBLANK(CG7),"",IF(AND(CG7&gt;=0%,CG7&lt;=70%),ROUND(CG7,4),"ΜΗ ΑΠΟΔΕΚΤΟ"))</f>
        <v/>
      </c>
      <c r="CI7" s="199" t="str">
        <f>IF(ISBLANK(CG7),"",CD7-CH7*CD7)</f>
        <v/>
      </c>
      <c r="CJ7" s="529" t="e">
        <f t="shared" ref="CJ7:CJ69" si="10">BU7*CI7</f>
        <v>#VALUE!</v>
      </c>
      <c r="CK7" s="726" t="e">
        <f>SUM(CJ7:CJ13)</f>
        <v>#VALUE!</v>
      </c>
      <c r="CL7" s="791" t="e">
        <f>(CF7-CK7)/CF7</f>
        <v>#VALUE!</v>
      </c>
    </row>
    <row r="8" spans="1:90" ht="13.15" customHeight="1" x14ac:dyDescent="0.25">
      <c r="A8" s="782"/>
      <c r="B8" s="37"/>
      <c r="C8" s="730"/>
      <c r="D8" s="383">
        <v>2</v>
      </c>
      <c r="E8" s="131" t="s">
        <v>347</v>
      </c>
      <c r="F8" s="182" t="s">
        <v>348</v>
      </c>
      <c r="G8" s="293" t="s">
        <v>1264</v>
      </c>
      <c r="H8" s="9">
        <v>10</v>
      </c>
      <c r="I8" s="9">
        <v>1.02</v>
      </c>
      <c r="J8" s="42">
        <f>K8/1.23</f>
        <v>0.81300813008130079</v>
      </c>
      <c r="K8" s="9">
        <v>1</v>
      </c>
      <c r="L8" s="9">
        <f t="shared" si="0"/>
        <v>8.1300813008130088</v>
      </c>
      <c r="M8" s="9">
        <f t="shared" ref="M8:M17" si="11">H8*K8</f>
        <v>10</v>
      </c>
      <c r="N8" s="140">
        <f>K8*1.11</f>
        <v>1.1100000000000001</v>
      </c>
      <c r="O8" s="10">
        <f t="shared" ref="O8:O94" si="12">K8*35%</f>
        <v>0.35</v>
      </c>
      <c r="P8" s="10">
        <f t="shared" ref="P8:P13" si="13">N8*H8</f>
        <v>11.100000000000001</v>
      </c>
      <c r="Q8" s="11">
        <f>K8+O8</f>
        <v>1.35</v>
      </c>
      <c r="R8" s="12">
        <f t="shared" ref="R8:R13" si="14">Q8*H8</f>
        <v>13.5</v>
      </c>
      <c r="S8" s="4">
        <f>K8*1.2</f>
        <v>1.2</v>
      </c>
      <c r="T8" s="137">
        <f t="shared" ref="T8:T13" si="15">H8*S8</f>
        <v>12</v>
      </c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>
        <v>10</v>
      </c>
      <c r="AG8" s="44">
        <f t="shared" ref="AG8:AG54" si="16">SUM(U8:AE8)</f>
        <v>0</v>
      </c>
      <c r="AH8" s="44">
        <v>1.02</v>
      </c>
      <c r="AI8" s="44">
        <v>0.74</v>
      </c>
      <c r="AJ8" s="44">
        <f t="shared" ref="AJ8:AJ24" si="17">AG8*AI8</f>
        <v>0</v>
      </c>
      <c r="AK8" s="43"/>
      <c r="AL8" s="43"/>
      <c r="AM8" s="43"/>
      <c r="AN8" s="43"/>
      <c r="AO8" s="43"/>
      <c r="AP8" s="54"/>
      <c r="AQ8" s="54"/>
      <c r="AR8" s="54"/>
      <c r="AS8" s="54"/>
      <c r="AT8" s="54"/>
      <c r="AU8" s="54"/>
      <c r="AV8" s="54"/>
      <c r="AW8" s="45">
        <f t="shared" ref="AW8:AW54" si="18">SUM(AK8:AV8)+AF8</f>
        <v>10</v>
      </c>
      <c r="AX8" s="51">
        <v>1.2</v>
      </c>
      <c r="AY8" s="45">
        <v>0.84</v>
      </c>
      <c r="AZ8" s="51">
        <f t="shared" si="1"/>
        <v>8.4</v>
      </c>
      <c r="BA8" s="43"/>
      <c r="BB8" s="43"/>
      <c r="BC8" s="43"/>
      <c r="BD8" s="43"/>
      <c r="BE8" s="43"/>
      <c r="BF8" s="74"/>
      <c r="BG8" s="74"/>
      <c r="BH8" s="74"/>
      <c r="BI8" s="74"/>
      <c r="BJ8" s="74"/>
      <c r="BK8" s="43"/>
      <c r="BL8" s="43"/>
      <c r="BM8" s="47">
        <f t="shared" si="2"/>
        <v>0</v>
      </c>
      <c r="BN8" s="59"/>
      <c r="BO8" s="60">
        <f t="shared" ref="BO8:BO54" si="19">BM8*BN8</f>
        <v>0</v>
      </c>
      <c r="BP8" s="141"/>
      <c r="BQ8" s="137"/>
      <c r="BR8" s="138">
        <v>10</v>
      </c>
      <c r="BS8" s="63">
        <f t="shared" si="3"/>
        <v>6.666666666666667</v>
      </c>
      <c r="BT8" s="63">
        <f t="shared" si="4"/>
        <v>10</v>
      </c>
      <c r="BU8" s="577">
        <f t="shared" si="5"/>
        <v>10</v>
      </c>
      <c r="BV8" s="566">
        <v>1.02</v>
      </c>
      <c r="BW8" s="139"/>
      <c r="BX8" s="59">
        <v>0.76</v>
      </c>
      <c r="BY8" s="59">
        <v>1.2</v>
      </c>
      <c r="BZ8" s="139"/>
      <c r="CA8" s="5">
        <f t="shared" si="6"/>
        <v>1.02</v>
      </c>
      <c r="CB8" s="59">
        <f t="shared" si="7"/>
        <v>0.74</v>
      </c>
      <c r="CC8" s="587"/>
      <c r="CD8" s="596">
        <f t="shared" si="8"/>
        <v>0.88</v>
      </c>
      <c r="CE8" s="5">
        <f t="shared" si="9"/>
        <v>8.8000000000000007</v>
      </c>
      <c r="CF8" s="724"/>
      <c r="CG8" s="606"/>
      <c r="CH8" s="707" t="str">
        <f t="shared" ref="CH8:CH71" si="20">IF(ISBLANK(CG8),"",IF(AND(CG8&gt;=0%,CG8&lt;=70%),ROUND(CG8,4),"ΜΗ ΑΠΟΔΕΚΤΟ"))</f>
        <v/>
      </c>
      <c r="CI8" s="59" t="str">
        <f t="shared" ref="CI8:CI71" si="21">IF(ISBLANK(CG8),"",CD8-CH8*CD8)</f>
        <v/>
      </c>
      <c r="CJ8" s="530" t="e">
        <f t="shared" si="10"/>
        <v>#VALUE!</v>
      </c>
      <c r="CK8" s="727"/>
      <c r="CL8" s="792"/>
    </row>
    <row r="9" spans="1:90" ht="13.15" customHeight="1" x14ac:dyDescent="0.25">
      <c r="A9" s="782"/>
      <c r="B9" s="37"/>
      <c r="C9" s="730"/>
      <c r="D9" s="383">
        <v>3</v>
      </c>
      <c r="E9" s="131" t="s">
        <v>349</v>
      </c>
      <c r="F9" s="182" t="s">
        <v>350</v>
      </c>
      <c r="G9" s="293" t="s">
        <v>1264</v>
      </c>
      <c r="H9" s="9">
        <v>10</v>
      </c>
      <c r="I9" s="9">
        <v>1.54</v>
      </c>
      <c r="J9" s="42">
        <f t="shared" ref="J9:J54" si="22">K9/1.23</f>
        <v>1.1382113821138213</v>
      </c>
      <c r="K9" s="9">
        <v>1.4000000000000001</v>
      </c>
      <c r="L9" s="9">
        <f t="shared" si="0"/>
        <v>11.382113821138214</v>
      </c>
      <c r="M9" s="9">
        <f t="shared" si="11"/>
        <v>14.000000000000002</v>
      </c>
      <c r="N9" s="140">
        <f t="shared" ref="N9:N94" si="23">K9*1.11</f>
        <v>1.5540000000000003</v>
      </c>
      <c r="O9" s="10">
        <f t="shared" si="12"/>
        <v>0.49</v>
      </c>
      <c r="P9" s="10">
        <f t="shared" si="13"/>
        <v>15.540000000000003</v>
      </c>
      <c r="Q9" s="11">
        <f t="shared" ref="Q9:Q94" si="24">K9+O9</f>
        <v>1.8900000000000001</v>
      </c>
      <c r="R9" s="12">
        <f t="shared" si="14"/>
        <v>18.900000000000002</v>
      </c>
      <c r="S9" s="4">
        <f t="shared" ref="S9:S94" si="25">K9*1.2</f>
        <v>1.6800000000000002</v>
      </c>
      <c r="T9" s="137">
        <f t="shared" si="15"/>
        <v>16.8</v>
      </c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>
        <v>10</v>
      </c>
      <c r="AG9" s="44">
        <f t="shared" si="16"/>
        <v>0</v>
      </c>
      <c r="AH9" s="44">
        <v>1.54</v>
      </c>
      <c r="AI9" s="44">
        <v>1.06</v>
      </c>
      <c r="AJ9" s="44">
        <f t="shared" si="17"/>
        <v>0</v>
      </c>
      <c r="AK9" s="43"/>
      <c r="AL9" s="43"/>
      <c r="AM9" s="43"/>
      <c r="AN9" s="43"/>
      <c r="AO9" s="43"/>
      <c r="AP9" s="54"/>
      <c r="AQ9" s="54"/>
      <c r="AR9" s="54"/>
      <c r="AS9" s="54"/>
      <c r="AT9" s="54"/>
      <c r="AU9" s="54"/>
      <c r="AV9" s="54"/>
      <c r="AW9" s="45">
        <f t="shared" si="18"/>
        <v>10</v>
      </c>
      <c r="AX9" s="51">
        <v>1.68</v>
      </c>
      <c r="AY9" s="45">
        <v>1.21</v>
      </c>
      <c r="AZ9" s="51">
        <f t="shared" si="1"/>
        <v>12.1</v>
      </c>
      <c r="BA9" s="43"/>
      <c r="BB9" s="43"/>
      <c r="BC9" s="43"/>
      <c r="BD9" s="43"/>
      <c r="BE9" s="43"/>
      <c r="BF9" s="74"/>
      <c r="BG9" s="74"/>
      <c r="BH9" s="74"/>
      <c r="BI9" s="74"/>
      <c r="BJ9" s="74"/>
      <c r="BK9" s="43"/>
      <c r="BL9" s="43"/>
      <c r="BM9" s="47">
        <f t="shared" si="2"/>
        <v>0</v>
      </c>
      <c r="BN9" s="59"/>
      <c r="BO9" s="60">
        <f t="shared" si="19"/>
        <v>0</v>
      </c>
      <c r="BP9" s="141"/>
      <c r="BQ9" s="137"/>
      <c r="BR9" s="138">
        <v>10</v>
      </c>
      <c r="BS9" s="63">
        <f t="shared" si="3"/>
        <v>6.666666666666667</v>
      </c>
      <c r="BT9" s="63">
        <f t="shared" si="4"/>
        <v>10</v>
      </c>
      <c r="BU9" s="577">
        <f t="shared" si="5"/>
        <v>10</v>
      </c>
      <c r="BV9" s="566">
        <v>1.54</v>
      </c>
      <c r="BW9" s="139"/>
      <c r="BX9" s="59">
        <v>1.06</v>
      </c>
      <c r="BY9" s="59">
        <v>1.68</v>
      </c>
      <c r="BZ9" s="139"/>
      <c r="CA9" s="5">
        <f t="shared" si="6"/>
        <v>1.54</v>
      </c>
      <c r="CB9" s="59">
        <f t="shared" si="7"/>
        <v>1.06</v>
      </c>
      <c r="CC9" s="587"/>
      <c r="CD9" s="596">
        <f t="shared" si="8"/>
        <v>1.3</v>
      </c>
      <c r="CE9" s="5">
        <f t="shared" si="9"/>
        <v>13</v>
      </c>
      <c r="CF9" s="724"/>
      <c r="CG9" s="606"/>
      <c r="CH9" s="707" t="str">
        <f t="shared" si="20"/>
        <v/>
      </c>
      <c r="CI9" s="59" t="str">
        <f t="shared" si="21"/>
        <v/>
      </c>
      <c r="CJ9" s="530" t="e">
        <f t="shared" si="10"/>
        <v>#VALUE!</v>
      </c>
      <c r="CK9" s="727"/>
      <c r="CL9" s="792"/>
    </row>
    <row r="10" spans="1:90" ht="13.15" customHeight="1" x14ac:dyDescent="0.25">
      <c r="A10" s="782"/>
      <c r="B10" s="37">
        <v>122</v>
      </c>
      <c r="C10" s="730"/>
      <c r="D10" s="383">
        <v>4</v>
      </c>
      <c r="E10" s="131" t="s">
        <v>351</v>
      </c>
      <c r="F10" s="182" t="s">
        <v>352</v>
      </c>
      <c r="G10" s="293" t="s">
        <v>1264</v>
      </c>
      <c r="H10" s="9">
        <v>20</v>
      </c>
      <c r="I10" s="9">
        <v>1.64</v>
      </c>
      <c r="J10" s="42">
        <f t="shared" si="22"/>
        <v>1.1056910569105691</v>
      </c>
      <c r="K10" s="9">
        <v>1.36</v>
      </c>
      <c r="L10" s="9">
        <f t="shared" si="0"/>
        <v>22.113821138211385</v>
      </c>
      <c r="M10" s="9">
        <f t="shared" si="11"/>
        <v>27.200000000000003</v>
      </c>
      <c r="N10" s="140">
        <f t="shared" si="23"/>
        <v>1.5096000000000003</v>
      </c>
      <c r="O10" s="10">
        <f t="shared" si="12"/>
        <v>0.47599999999999998</v>
      </c>
      <c r="P10" s="10">
        <f t="shared" si="13"/>
        <v>30.192000000000007</v>
      </c>
      <c r="Q10" s="11">
        <f t="shared" si="24"/>
        <v>1.8360000000000001</v>
      </c>
      <c r="R10" s="12">
        <f t="shared" si="14"/>
        <v>36.72</v>
      </c>
      <c r="S10" s="4">
        <f t="shared" si="25"/>
        <v>1.6320000000000001</v>
      </c>
      <c r="T10" s="137">
        <f t="shared" si="15"/>
        <v>32.64</v>
      </c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>
        <v>20</v>
      </c>
      <c r="AG10" s="44">
        <f t="shared" si="16"/>
        <v>0</v>
      </c>
      <c r="AH10" s="44">
        <v>1.64</v>
      </c>
      <c r="AI10" s="44">
        <v>1.06</v>
      </c>
      <c r="AJ10" s="44">
        <f t="shared" si="17"/>
        <v>0</v>
      </c>
      <c r="AK10" s="43"/>
      <c r="AL10" s="43"/>
      <c r="AM10" s="43"/>
      <c r="AN10" s="43"/>
      <c r="AO10" s="43"/>
      <c r="AP10" s="54"/>
      <c r="AQ10" s="54"/>
      <c r="AR10" s="54"/>
      <c r="AS10" s="54"/>
      <c r="AT10" s="54"/>
      <c r="AU10" s="54"/>
      <c r="AV10" s="54"/>
      <c r="AW10" s="45">
        <f t="shared" si="18"/>
        <v>20</v>
      </c>
      <c r="AX10" s="51">
        <v>1.6319999999999999</v>
      </c>
      <c r="AY10" s="45">
        <v>1.21</v>
      </c>
      <c r="AZ10" s="51">
        <f t="shared" si="1"/>
        <v>24.2</v>
      </c>
      <c r="BA10" s="43"/>
      <c r="BB10" s="43"/>
      <c r="BC10" s="43"/>
      <c r="BD10" s="43"/>
      <c r="BE10" s="43"/>
      <c r="BF10" s="74"/>
      <c r="BG10" s="74"/>
      <c r="BH10" s="74"/>
      <c r="BI10" s="74"/>
      <c r="BJ10" s="74"/>
      <c r="BK10" s="43"/>
      <c r="BL10" s="43"/>
      <c r="BM10" s="47">
        <f t="shared" si="2"/>
        <v>0</v>
      </c>
      <c r="BN10" s="59"/>
      <c r="BO10" s="60">
        <f t="shared" si="19"/>
        <v>0</v>
      </c>
      <c r="BP10" s="141"/>
      <c r="BQ10" s="137"/>
      <c r="BR10" s="138">
        <v>20</v>
      </c>
      <c r="BS10" s="63">
        <f t="shared" si="3"/>
        <v>13.333333333333334</v>
      </c>
      <c r="BT10" s="63">
        <f t="shared" si="4"/>
        <v>20</v>
      </c>
      <c r="BU10" s="577">
        <f t="shared" si="5"/>
        <v>20</v>
      </c>
      <c r="BV10" s="566">
        <v>1.63</v>
      </c>
      <c r="BW10" s="139"/>
      <c r="BX10" s="59">
        <v>1.03</v>
      </c>
      <c r="BY10" s="59">
        <v>1.63</v>
      </c>
      <c r="BZ10" s="139"/>
      <c r="CA10" s="5">
        <f t="shared" si="6"/>
        <v>1.63</v>
      </c>
      <c r="CB10" s="59">
        <f t="shared" si="7"/>
        <v>1.03</v>
      </c>
      <c r="CC10" s="587"/>
      <c r="CD10" s="596">
        <f t="shared" si="8"/>
        <v>1.33</v>
      </c>
      <c r="CE10" s="5">
        <f t="shared" si="9"/>
        <v>26.6</v>
      </c>
      <c r="CF10" s="724"/>
      <c r="CG10" s="606"/>
      <c r="CH10" s="707" t="str">
        <f t="shared" si="20"/>
        <v/>
      </c>
      <c r="CI10" s="59" t="str">
        <f t="shared" si="21"/>
        <v/>
      </c>
      <c r="CJ10" s="530" t="e">
        <f t="shared" si="10"/>
        <v>#VALUE!</v>
      </c>
      <c r="CK10" s="727"/>
      <c r="CL10" s="792"/>
    </row>
    <row r="11" spans="1:90" ht="13.15" customHeight="1" x14ac:dyDescent="0.25">
      <c r="A11" s="782"/>
      <c r="B11" s="37"/>
      <c r="C11" s="730"/>
      <c r="D11" s="383">
        <v>5</v>
      </c>
      <c r="E11" s="131" t="s">
        <v>353</v>
      </c>
      <c r="F11" s="182" t="s">
        <v>354</v>
      </c>
      <c r="G11" s="293" t="s">
        <v>1264</v>
      </c>
      <c r="H11" s="9">
        <v>20</v>
      </c>
      <c r="I11" s="9">
        <v>2.09</v>
      </c>
      <c r="J11" s="42">
        <f t="shared" si="22"/>
        <v>1.2315447154471544</v>
      </c>
      <c r="K11" s="9">
        <v>1.5147999999999999</v>
      </c>
      <c r="L11" s="9">
        <f t="shared" si="0"/>
        <v>24.630894308943088</v>
      </c>
      <c r="M11" s="9">
        <f t="shared" si="11"/>
        <v>30.295999999999999</v>
      </c>
      <c r="N11" s="140">
        <f t="shared" si="23"/>
        <v>1.6814280000000001</v>
      </c>
      <c r="O11" s="10">
        <f t="shared" si="12"/>
        <v>0.53017999999999998</v>
      </c>
      <c r="P11" s="10">
        <f t="shared" si="13"/>
        <v>33.62856</v>
      </c>
      <c r="Q11" s="11">
        <f t="shared" si="24"/>
        <v>2.0449799999999998</v>
      </c>
      <c r="R11" s="12">
        <f t="shared" si="14"/>
        <v>40.899599999999992</v>
      </c>
      <c r="S11" s="4">
        <f t="shared" si="25"/>
        <v>1.8177599999999998</v>
      </c>
      <c r="T11" s="137">
        <f t="shared" si="15"/>
        <v>36.355199999999996</v>
      </c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>
        <v>20</v>
      </c>
      <c r="AG11" s="44">
        <f t="shared" si="16"/>
        <v>0</v>
      </c>
      <c r="AH11" s="44">
        <v>2.09</v>
      </c>
      <c r="AI11" s="44">
        <v>1.1499999999999999</v>
      </c>
      <c r="AJ11" s="44">
        <f t="shared" si="17"/>
        <v>0</v>
      </c>
      <c r="AK11" s="43"/>
      <c r="AL11" s="43"/>
      <c r="AM11" s="43"/>
      <c r="AN11" s="43"/>
      <c r="AO11" s="43"/>
      <c r="AP11" s="54"/>
      <c r="AQ11" s="54"/>
      <c r="AR11" s="54"/>
      <c r="AS11" s="54"/>
      <c r="AT11" s="54"/>
      <c r="AU11" s="54"/>
      <c r="AV11" s="54"/>
      <c r="AW11" s="45">
        <f t="shared" si="18"/>
        <v>20</v>
      </c>
      <c r="AX11" s="51">
        <v>1.81776</v>
      </c>
      <c r="AY11" s="45">
        <v>1.32</v>
      </c>
      <c r="AZ11" s="51">
        <f t="shared" si="1"/>
        <v>26.400000000000002</v>
      </c>
      <c r="BA11" s="43"/>
      <c r="BB11" s="43"/>
      <c r="BC11" s="43"/>
      <c r="BD11" s="43"/>
      <c r="BE11" s="43"/>
      <c r="BF11" s="74"/>
      <c r="BG11" s="74"/>
      <c r="BH11" s="74"/>
      <c r="BI11" s="74"/>
      <c r="BJ11" s="74"/>
      <c r="BK11" s="43"/>
      <c r="BL11" s="43"/>
      <c r="BM11" s="47">
        <f t="shared" si="2"/>
        <v>0</v>
      </c>
      <c r="BN11" s="59"/>
      <c r="BO11" s="60">
        <f t="shared" si="19"/>
        <v>0</v>
      </c>
      <c r="BP11" s="141"/>
      <c r="BQ11" s="137"/>
      <c r="BR11" s="138">
        <v>20</v>
      </c>
      <c r="BS11" s="63">
        <f t="shared" si="3"/>
        <v>13.333333333333334</v>
      </c>
      <c r="BT11" s="63">
        <f t="shared" si="4"/>
        <v>20</v>
      </c>
      <c r="BU11" s="577">
        <f t="shared" si="5"/>
        <v>20</v>
      </c>
      <c r="BV11" s="566">
        <v>1.82</v>
      </c>
      <c r="BW11" s="139"/>
      <c r="BX11" s="59">
        <v>1.1499999999999999</v>
      </c>
      <c r="BY11" s="59">
        <v>1.8169999999999999</v>
      </c>
      <c r="BZ11" s="139"/>
      <c r="CA11" s="5">
        <f t="shared" si="6"/>
        <v>1.8169999999999999</v>
      </c>
      <c r="CB11" s="59">
        <f t="shared" si="7"/>
        <v>1.1499999999999999</v>
      </c>
      <c r="CC11" s="587"/>
      <c r="CD11" s="596">
        <f t="shared" si="8"/>
        <v>1.4834999999999998</v>
      </c>
      <c r="CE11" s="5">
        <f t="shared" si="9"/>
        <v>29.669999999999995</v>
      </c>
      <c r="CF11" s="724"/>
      <c r="CG11" s="606"/>
      <c r="CH11" s="707" t="str">
        <f t="shared" si="20"/>
        <v/>
      </c>
      <c r="CI11" s="59" t="str">
        <f t="shared" si="21"/>
        <v/>
      </c>
      <c r="CJ11" s="530" t="e">
        <f t="shared" si="10"/>
        <v>#VALUE!</v>
      </c>
      <c r="CK11" s="727"/>
      <c r="CL11" s="792"/>
    </row>
    <row r="12" spans="1:90" ht="13.15" customHeight="1" x14ac:dyDescent="0.25">
      <c r="A12" s="782"/>
      <c r="B12" s="37"/>
      <c r="C12" s="730"/>
      <c r="D12" s="383">
        <v>6</v>
      </c>
      <c r="E12" s="131" t="s">
        <v>355</v>
      </c>
      <c r="F12" s="182" t="s">
        <v>356</v>
      </c>
      <c r="G12" s="293" t="s">
        <v>1264</v>
      </c>
      <c r="H12" s="9">
        <v>1</v>
      </c>
      <c r="I12" s="9">
        <v>3.34</v>
      </c>
      <c r="J12" s="42">
        <f t="shared" si="22"/>
        <v>4.4715447154471546</v>
      </c>
      <c r="K12" s="9">
        <v>5.5</v>
      </c>
      <c r="L12" s="9">
        <f t="shared" si="0"/>
        <v>4.4715447154471546</v>
      </c>
      <c r="M12" s="9">
        <f t="shared" si="11"/>
        <v>5.5</v>
      </c>
      <c r="N12" s="140">
        <f t="shared" si="23"/>
        <v>6.1050000000000004</v>
      </c>
      <c r="O12" s="10">
        <f t="shared" si="12"/>
        <v>1.9249999999999998</v>
      </c>
      <c r="P12" s="10">
        <f t="shared" si="13"/>
        <v>6.1050000000000004</v>
      </c>
      <c r="Q12" s="11">
        <f t="shared" si="24"/>
        <v>7.4249999999999998</v>
      </c>
      <c r="R12" s="12">
        <f t="shared" si="14"/>
        <v>7.4249999999999998</v>
      </c>
      <c r="S12" s="4">
        <f t="shared" si="25"/>
        <v>6.6</v>
      </c>
      <c r="T12" s="137">
        <f t="shared" si="15"/>
        <v>6.6</v>
      </c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>
        <v>1</v>
      </c>
      <c r="AG12" s="44">
        <f t="shared" si="16"/>
        <v>0</v>
      </c>
      <c r="AH12" s="44">
        <v>3.34</v>
      </c>
      <c r="AI12" s="44">
        <v>1.5</v>
      </c>
      <c r="AJ12" s="44">
        <f t="shared" si="17"/>
        <v>0</v>
      </c>
      <c r="AK12" s="43"/>
      <c r="AL12" s="43"/>
      <c r="AM12" s="43"/>
      <c r="AN12" s="43"/>
      <c r="AO12" s="43"/>
      <c r="AP12" s="54"/>
      <c r="AQ12" s="54"/>
      <c r="AR12" s="54"/>
      <c r="AS12" s="54"/>
      <c r="AT12" s="54"/>
      <c r="AU12" s="54"/>
      <c r="AV12" s="54"/>
      <c r="AW12" s="45">
        <f t="shared" si="18"/>
        <v>1</v>
      </c>
      <c r="AX12" s="51">
        <v>6.6</v>
      </c>
      <c r="AY12" s="45">
        <v>1.71</v>
      </c>
      <c r="AZ12" s="51">
        <f t="shared" si="1"/>
        <v>1.71</v>
      </c>
      <c r="BA12" s="43"/>
      <c r="BB12" s="43"/>
      <c r="BC12" s="43"/>
      <c r="BD12" s="43"/>
      <c r="BE12" s="43"/>
      <c r="BF12" s="74"/>
      <c r="BG12" s="74"/>
      <c r="BH12" s="74"/>
      <c r="BI12" s="74"/>
      <c r="BJ12" s="74"/>
      <c r="BK12" s="43"/>
      <c r="BL12" s="43"/>
      <c r="BM12" s="47">
        <f t="shared" si="2"/>
        <v>0</v>
      </c>
      <c r="BN12" s="59"/>
      <c r="BO12" s="60">
        <f t="shared" si="19"/>
        <v>0</v>
      </c>
      <c r="BP12" s="141"/>
      <c r="BQ12" s="137"/>
      <c r="BR12" s="138">
        <v>1</v>
      </c>
      <c r="BS12" s="63">
        <f t="shared" si="3"/>
        <v>0.66666666666666663</v>
      </c>
      <c r="BT12" s="63">
        <f t="shared" si="4"/>
        <v>1</v>
      </c>
      <c r="BU12" s="577">
        <f t="shared" si="5"/>
        <v>1</v>
      </c>
      <c r="BV12" s="566">
        <v>3.34</v>
      </c>
      <c r="BW12" s="139"/>
      <c r="BX12" s="59">
        <v>1.9</v>
      </c>
      <c r="BY12" s="59">
        <v>3</v>
      </c>
      <c r="BZ12" s="139"/>
      <c r="CA12" s="5">
        <f t="shared" si="6"/>
        <v>3</v>
      </c>
      <c r="CB12" s="59">
        <f t="shared" si="7"/>
        <v>1.5</v>
      </c>
      <c r="CC12" s="587"/>
      <c r="CD12" s="596">
        <f t="shared" si="8"/>
        <v>2.25</v>
      </c>
      <c r="CE12" s="5">
        <f t="shared" si="9"/>
        <v>2.25</v>
      </c>
      <c r="CF12" s="724"/>
      <c r="CG12" s="606"/>
      <c r="CH12" s="707" t="str">
        <f t="shared" si="20"/>
        <v/>
      </c>
      <c r="CI12" s="59" t="str">
        <f t="shared" si="21"/>
        <v/>
      </c>
      <c r="CJ12" s="530" t="e">
        <f t="shared" si="10"/>
        <v>#VALUE!</v>
      </c>
      <c r="CK12" s="727"/>
      <c r="CL12" s="792"/>
    </row>
    <row r="13" spans="1:90" ht="13.15" customHeight="1" thickBot="1" x14ac:dyDescent="0.3">
      <c r="A13" s="783"/>
      <c r="B13" s="130"/>
      <c r="C13" s="731"/>
      <c r="D13" s="384">
        <v>7</v>
      </c>
      <c r="E13" s="202" t="s">
        <v>357</v>
      </c>
      <c r="F13" s="203" t="s">
        <v>358</v>
      </c>
      <c r="G13" s="294" t="s">
        <v>1264</v>
      </c>
      <c r="H13" s="101">
        <v>1</v>
      </c>
      <c r="I13" s="102"/>
      <c r="J13" s="103">
        <f t="shared" si="22"/>
        <v>5.4552845528455283</v>
      </c>
      <c r="K13" s="102">
        <v>6.71</v>
      </c>
      <c r="L13" s="102">
        <f t="shared" si="0"/>
        <v>5.4552845528455283</v>
      </c>
      <c r="M13" s="102">
        <f t="shared" si="11"/>
        <v>6.71</v>
      </c>
      <c r="N13" s="204">
        <f t="shared" si="23"/>
        <v>7.4481000000000011</v>
      </c>
      <c r="O13" s="19">
        <f t="shared" si="12"/>
        <v>2.3485</v>
      </c>
      <c r="P13" s="19">
        <f t="shared" si="13"/>
        <v>7.4481000000000011</v>
      </c>
      <c r="Q13" s="20">
        <f t="shared" si="24"/>
        <v>9.0585000000000004</v>
      </c>
      <c r="R13" s="21">
        <f t="shared" si="14"/>
        <v>9.0585000000000004</v>
      </c>
      <c r="S13" s="205">
        <f t="shared" si="25"/>
        <v>8.0519999999999996</v>
      </c>
      <c r="T13" s="206">
        <f t="shared" si="15"/>
        <v>8.0519999999999996</v>
      </c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>
        <v>1</v>
      </c>
      <c r="AG13" s="105">
        <f t="shared" si="16"/>
        <v>0</v>
      </c>
      <c r="AH13" s="106"/>
      <c r="AI13" s="106"/>
      <c r="AJ13" s="106">
        <f t="shared" si="17"/>
        <v>0</v>
      </c>
      <c r="AK13" s="104"/>
      <c r="AL13" s="104"/>
      <c r="AM13" s="104"/>
      <c r="AN13" s="104"/>
      <c r="AO13" s="104"/>
      <c r="AP13" s="107"/>
      <c r="AQ13" s="107"/>
      <c r="AR13" s="107"/>
      <c r="AS13" s="107"/>
      <c r="AT13" s="107"/>
      <c r="AU13" s="107"/>
      <c r="AV13" s="107"/>
      <c r="AW13" s="108">
        <f t="shared" si="18"/>
        <v>1</v>
      </c>
      <c r="AX13" s="109">
        <v>8.0519999999999996</v>
      </c>
      <c r="AY13" s="108">
        <v>2.37</v>
      </c>
      <c r="AZ13" s="109">
        <f t="shared" si="1"/>
        <v>2.37</v>
      </c>
      <c r="BA13" s="104"/>
      <c r="BB13" s="104"/>
      <c r="BC13" s="104"/>
      <c r="BD13" s="104"/>
      <c r="BE13" s="104"/>
      <c r="BF13" s="110"/>
      <c r="BG13" s="110"/>
      <c r="BH13" s="110"/>
      <c r="BI13" s="110"/>
      <c r="BJ13" s="110"/>
      <c r="BK13" s="104"/>
      <c r="BL13" s="104"/>
      <c r="BM13" s="111">
        <f t="shared" si="2"/>
        <v>0</v>
      </c>
      <c r="BN13" s="112"/>
      <c r="BO13" s="113">
        <f t="shared" si="19"/>
        <v>0</v>
      </c>
      <c r="BP13" s="207"/>
      <c r="BQ13" s="206"/>
      <c r="BR13" s="208">
        <v>1</v>
      </c>
      <c r="BS13" s="106">
        <f t="shared" si="3"/>
        <v>0.66666666666666663</v>
      </c>
      <c r="BT13" s="106">
        <f t="shared" si="4"/>
        <v>1</v>
      </c>
      <c r="BU13" s="578">
        <f t="shared" si="5"/>
        <v>1</v>
      </c>
      <c r="BV13" s="567">
        <v>5.46</v>
      </c>
      <c r="BW13" s="209"/>
      <c r="BX13" s="112">
        <v>2.5299999999999998</v>
      </c>
      <c r="BY13" s="112">
        <v>4</v>
      </c>
      <c r="BZ13" s="209"/>
      <c r="CA13" s="210">
        <f t="shared" si="6"/>
        <v>4</v>
      </c>
      <c r="CB13" s="112">
        <f t="shared" si="7"/>
        <v>2.37</v>
      </c>
      <c r="CC13" s="588"/>
      <c r="CD13" s="597">
        <f t="shared" si="8"/>
        <v>3.1850000000000001</v>
      </c>
      <c r="CE13" s="210">
        <f t="shared" si="9"/>
        <v>3.1850000000000001</v>
      </c>
      <c r="CF13" s="725"/>
      <c r="CG13" s="607"/>
      <c r="CH13" s="708" t="str">
        <f t="shared" si="20"/>
        <v/>
      </c>
      <c r="CI13" s="112" t="str">
        <f t="shared" si="21"/>
        <v/>
      </c>
      <c r="CJ13" s="531" t="e">
        <f t="shared" si="10"/>
        <v>#VALUE!</v>
      </c>
      <c r="CK13" s="728"/>
      <c r="CL13" s="793"/>
    </row>
    <row r="14" spans="1:90" ht="13.15" customHeight="1" x14ac:dyDescent="0.25">
      <c r="A14" s="747" t="s">
        <v>909</v>
      </c>
      <c r="B14" s="243"/>
      <c r="C14" s="729">
        <v>2</v>
      </c>
      <c r="D14" s="382">
        <v>8</v>
      </c>
      <c r="E14" s="193" t="s">
        <v>274</v>
      </c>
      <c r="F14" s="194" t="s">
        <v>273</v>
      </c>
      <c r="G14" s="292" t="s">
        <v>1264</v>
      </c>
      <c r="H14" s="92"/>
      <c r="I14" s="247"/>
      <c r="J14" s="99"/>
      <c r="K14" s="247"/>
      <c r="L14" s="247">
        <f>M14/1.23</f>
        <v>0</v>
      </c>
      <c r="M14" s="247">
        <f>H14*K14</f>
        <v>0</v>
      </c>
      <c r="N14" s="236"/>
      <c r="O14" s="22"/>
      <c r="P14" s="22"/>
      <c r="Q14" s="23"/>
      <c r="R14" s="24"/>
      <c r="S14" s="94"/>
      <c r="T14" s="196"/>
      <c r="U14" s="95"/>
      <c r="V14" s="95">
        <v>2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6">
        <f>SUM(U14:AE14)</f>
        <v>2</v>
      </c>
      <c r="AH14" s="117"/>
      <c r="AI14" s="117">
        <v>90</v>
      </c>
      <c r="AJ14" s="117">
        <f>AG14*AI14</f>
        <v>180</v>
      </c>
      <c r="AK14" s="95"/>
      <c r="AL14" s="95"/>
      <c r="AM14" s="95"/>
      <c r="AN14" s="95"/>
      <c r="AO14" s="95"/>
      <c r="AP14" s="97"/>
      <c r="AQ14" s="97"/>
      <c r="AR14" s="97"/>
      <c r="AS14" s="97"/>
      <c r="AT14" s="97"/>
      <c r="AU14" s="97"/>
      <c r="AV14" s="97"/>
      <c r="AW14" s="98">
        <f>SUM(AK14:AV14)+AF14</f>
        <v>0</v>
      </c>
      <c r="AX14" s="248"/>
      <c r="AY14" s="198"/>
      <c r="AZ14" s="248">
        <f>AW14*AY14</f>
        <v>0</v>
      </c>
      <c r="BA14" s="95"/>
      <c r="BB14" s="95"/>
      <c r="BC14" s="95"/>
      <c r="BD14" s="95"/>
      <c r="BE14" s="95"/>
      <c r="BF14" s="121"/>
      <c r="BG14" s="121"/>
      <c r="BH14" s="121"/>
      <c r="BI14" s="121"/>
      <c r="BJ14" s="121"/>
      <c r="BK14" s="95"/>
      <c r="BL14" s="95"/>
      <c r="BM14" s="100">
        <f>SUM(BA14:BL14)</f>
        <v>0</v>
      </c>
      <c r="BN14" s="199"/>
      <c r="BO14" s="123">
        <f>BM14*BN14</f>
        <v>0</v>
      </c>
      <c r="BP14" s="237" t="s">
        <v>1296</v>
      </c>
      <c r="BQ14" s="196"/>
      <c r="BR14" s="197">
        <v>2</v>
      </c>
      <c r="BS14" s="198">
        <f t="shared" si="3"/>
        <v>0.66666666666666663</v>
      </c>
      <c r="BT14" s="198">
        <f>BR14</f>
        <v>2</v>
      </c>
      <c r="BU14" s="579">
        <f>BR14</f>
        <v>2</v>
      </c>
      <c r="BV14" s="565">
        <v>90</v>
      </c>
      <c r="BW14" s="200"/>
      <c r="BX14" s="199"/>
      <c r="BY14" s="199"/>
      <c r="BZ14" s="200"/>
      <c r="CA14" s="201">
        <f t="shared" si="6"/>
        <v>0</v>
      </c>
      <c r="CB14" s="199">
        <f t="shared" si="7"/>
        <v>90</v>
      </c>
      <c r="CC14" s="586"/>
      <c r="CD14" s="595">
        <f>IF(CA14=0,CB14,(CA14+CB14)/2)</f>
        <v>90</v>
      </c>
      <c r="CE14" s="201">
        <f>BU14*CD14</f>
        <v>180</v>
      </c>
      <c r="CF14" s="723">
        <f>SUM(CE14:CE18)</f>
        <v>1013.035</v>
      </c>
      <c r="CG14" s="605"/>
      <c r="CH14" s="706" t="str">
        <f t="shared" si="20"/>
        <v/>
      </c>
      <c r="CI14" s="199" t="str">
        <f t="shared" si="21"/>
        <v/>
      </c>
      <c r="CJ14" s="529" t="e">
        <f t="shared" si="10"/>
        <v>#VALUE!</v>
      </c>
      <c r="CK14" s="732" t="e">
        <f>SUM(CJ14:CJ18)</f>
        <v>#VALUE!</v>
      </c>
      <c r="CL14" s="794" t="e">
        <f>(CF14-CK14)/CF14</f>
        <v>#VALUE!</v>
      </c>
    </row>
    <row r="15" spans="1:90" ht="13.15" customHeight="1" x14ac:dyDescent="0.25">
      <c r="A15" s="759"/>
      <c r="B15" s="129">
        <v>126</v>
      </c>
      <c r="C15" s="761"/>
      <c r="D15" s="383">
        <v>9</v>
      </c>
      <c r="E15" s="131" t="s">
        <v>27</v>
      </c>
      <c r="F15" s="182" t="s">
        <v>28</v>
      </c>
      <c r="G15" s="293" t="s">
        <v>1322</v>
      </c>
      <c r="H15" s="9"/>
      <c r="I15" s="79"/>
      <c r="J15" s="68"/>
      <c r="K15" s="79"/>
      <c r="L15" s="79">
        <f t="shared" si="0"/>
        <v>0</v>
      </c>
      <c r="M15" s="79">
        <f t="shared" si="11"/>
        <v>0</v>
      </c>
      <c r="N15" s="140"/>
      <c r="O15" s="10"/>
      <c r="P15" s="10"/>
      <c r="Q15" s="11"/>
      <c r="R15" s="12"/>
      <c r="S15" s="4"/>
      <c r="T15" s="137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4">
        <f t="shared" si="16"/>
        <v>0</v>
      </c>
      <c r="AH15" s="63"/>
      <c r="AI15" s="63"/>
      <c r="AJ15" s="63">
        <f t="shared" si="17"/>
        <v>0</v>
      </c>
      <c r="AK15" s="43"/>
      <c r="AL15" s="43"/>
      <c r="AM15" s="43"/>
      <c r="AN15" s="43"/>
      <c r="AO15" s="43"/>
      <c r="AP15" s="54"/>
      <c r="AQ15" s="54"/>
      <c r="AR15" s="54"/>
      <c r="AS15" s="54"/>
      <c r="AT15" s="54"/>
      <c r="AU15" s="54"/>
      <c r="AV15" s="54"/>
      <c r="AW15" s="45">
        <f t="shared" si="18"/>
        <v>0</v>
      </c>
      <c r="AX15" s="58"/>
      <c r="AY15" s="58"/>
      <c r="AZ15" s="58">
        <f t="shared" si="1"/>
        <v>0</v>
      </c>
      <c r="BA15" s="75"/>
      <c r="BB15" s="75"/>
      <c r="BC15" s="75"/>
      <c r="BD15" s="75"/>
      <c r="BE15" s="75"/>
      <c r="BF15" s="74"/>
      <c r="BG15" s="74"/>
      <c r="BH15" s="74">
        <v>1</v>
      </c>
      <c r="BI15" s="74"/>
      <c r="BJ15" s="74"/>
      <c r="BK15" s="75"/>
      <c r="BL15" s="75"/>
      <c r="BM15" s="47">
        <f t="shared" si="2"/>
        <v>1</v>
      </c>
      <c r="BN15" s="47">
        <v>400</v>
      </c>
      <c r="BO15" s="47">
        <f t="shared" si="19"/>
        <v>400</v>
      </c>
      <c r="BP15" s="136" t="s">
        <v>1312</v>
      </c>
      <c r="BQ15" s="137"/>
      <c r="BR15" s="138">
        <v>1</v>
      </c>
      <c r="BS15" s="63">
        <f t="shared" si="3"/>
        <v>0.33333333333333331</v>
      </c>
      <c r="BT15" s="63">
        <f t="shared" si="4"/>
        <v>1</v>
      </c>
      <c r="BU15" s="577">
        <f t="shared" si="5"/>
        <v>1</v>
      </c>
      <c r="BV15" s="566">
        <v>400</v>
      </c>
      <c r="BW15" s="139"/>
      <c r="BX15" s="59">
        <v>618.13</v>
      </c>
      <c r="BY15" s="59">
        <v>1343.75</v>
      </c>
      <c r="BZ15" s="139"/>
      <c r="CA15" s="5">
        <f t="shared" si="6"/>
        <v>400</v>
      </c>
      <c r="CB15" s="59">
        <f t="shared" si="7"/>
        <v>400</v>
      </c>
      <c r="CC15" s="587"/>
      <c r="CD15" s="596">
        <f t="shared" si="8"/>
        <v>400</v>
      </c>
      <c r="CE15" s="5">
        <f t="shared" si="9"/>
        <v>400</v>
      </c>
      <c r="CF15" s="724"/>
      <c r="CG15" s="606"/>
      <c r="CH15" s="707" t="str">
        <f t="shared" si="20"/>
        <v/>
      </c>
      <c r="CI15" s="59" t="str">
        <f t="shared" si="21"/>
        <v/>
      </c>
      <c r="CJ15" s="530" t="e">
        <f t="shared" si="10"/>
        <v>#VALUE!</v>
      </c>
      <c r="CK15" s="727"/>
      <c r="CL15" s="792"/>
    </row>
    <row r="16" spans="1:90" ht="13.15" customHeight="1" x14ac:dyDescent="0.25">
      <c r="A16" s="759"/>
      <c r="B16" s="154"/>
      <c r="C16" s="761"/>
      <c r="D16" s="383">
        <v>10</v>
      </c>
      <c r="E16" s="131" t="s">
        <v>359</v>
      </c>
      <c r="F16" s="182" t="s">
        <v>360</v>
      </c>
      <c r="G16" s="293" t="s">
        <v>1322</v>
      </c>
      <c r="H16" s="9">
        <v>1</v>
      </c>
      <c r="I16" s="80"/>
      <c r="J16" s="81">
        <f t="shared" si="22"/>
        <v>200.40650406504065</v>
      </c>
      <c r="K16" s="80">
        <v>246.5</v>
      </c>
      <c r="L16" s="80">
        <f t="shared" si="0"/>
        <v>200.40650406504065</v>
      </c>
      <c r="M16" s="80">
        <f t="shared" si="11"/>
        <v>246.5</v>
      </c>
      <c r="N16" s="140">
        <f t="shared" si="23"/>
        <v>273.61500000000001</v>
      </c>
      <c r="O16" s="10">
        <f t="shared" si="12"/>
        <v>86.274999999999991</v>
      </c>
      <c r="P16" s="10">
        <f>N16*H16</f>
        <v>273.61500000000001</v>
      </c>
      <c r="Q16" s="11">
        <f t="shared" si="24"/>
        <v>332.77499999999998</v>
      </c>
      <c r="R16" s="12">
        <f>Q16*H16</f>
        <v>332.77499999999998</v>
      </c>
      <c r="S16" s="4">
        <f t="shared" si="25"/>
        <v>295.8</v>
      </c>
      <c r="T16" s="137">
        <f>H16*S16</f>
        <v>295.8</v>
      </c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4">
        <f t="shared" si="16"/>
        <v>0</v>
      </c>
      <c r="AH16" s="63"/>
      <c r="AI16" s="63"/>
      <c r="AJ16" s="63">
        <f t="shared" si="17"/>
        <v>0</v>
      </c>
      <c r="AK16" s="43"/>
      <c r="AL16" s="43"/>
      <c r="AM16" s="43"/>
      <c r="AN16" s="43"/>
      <c r="AO16" s="43"/>
      <c r="AP16" s="54"/>
      <c r="AQ16" s="54"/>
      <c r="AR16" s="54"/>
      <c r="AS16" s="54"/>
      <c r="AT16" s="54"/>
      <c r="AU16" s="54"/>
      <c r="AV16" s="54"/>
      <c r="AW16" s="45">
        <f t="shared" si="18"/>
        <v>0</v>
      </c>
      <c r="AX16" s="51">
        <v>295.8</v>
      </c>
      <c r="AY16" s="46">
        <v>168</v>
      </c>
      <c r="AZ16" s="51">
        <f t="shared" si="1"/>
        <v>0</v>
      </c>
      <c r="BA16" s="75"/>
      <c r="BB16" s="75"/>
      <c r="BC16" s="75"/>
      <c r="BD16" s="75"/>
      <c r="BE16" s="75"/>
      <c r="BF16" s="74"/>
      <c r="BG16" s="74"/>
      <c r="BH16" s="74"/>
      <c r="BI16" s="74"/>
      <c r="BJ16" s="74"/>
      <c r="BK16" s="75"/>
      <c r="BL16" s="75"/>
      <c r="BM16" s="47">
        <f t="shared" si="2"/>
        <v>0</v>
      </c>
      <c r="BN16" s="61"/>
      <c r="BO16" s="60">
        <f t="shared" si="19"/>
        <v>0</v>
      </c>
      <c r="BP16" s="141"/>
      <c r="BQ16" s="137"/>
      <c r="BR16" s="138">
        <v>1</v>
      </c>
      <c r="BS16" s="63">
        <f t="shared" si="3"/>
        <v>0.33333333333333331</v>
      </c>
      <c r="BT16" s="63">
        <f t="shared" si="4"/>
        <v>1</v>
      </c>
      <c r="BU16" s="577">
        <f t="shared" si="5"/>
        <v>1</v>
      </c>
      <c r="BV16" s="566">
        <v>200.41</v>
      </c>
      <c r="BW16" s="139"/>
      <c r="BX16" s="59">
        <v>520.38</v>
      </c>
      <c r="BY16" s="59">
        <v>1131.25</v>
      </c>
      <c r="BZ16" s="139"/>
      <c r="CA16" s="5">
        <f t="shared" si="6"/>
        <v>295.8</v>
      </c>
      <c r="CB16" s="59">
        <f t="shared" si="7"/>
        <v>168</v>
      </c>
      <c r="CC16" s="587"/>
      <c r="CD16" s="596">
        <f t="shared" si="8"/>
        <v>231.9</v>
      </c>
      <c r="CE16" s="5">
        <f t="shared" si="9"/>
        <v>231.9</v>
      </c>
      <c r="CF16" s="724"/>
      <c r="CG16" s="606"/>
      <c r="CH16" s="707" t="str">
        <f t="shared" si="20"/>
        <v/>
      </c>
      <c r="CI16" s="59" t="str">
        <f t="shared" si="21"/>
        <v/>
      </c>
      <c r="CJ16" s="530" t="e">
        <f t="shared" si="10"/>
        <v>#VALUE!</v>
      </c>
      <c r="CK16" s="727"/>
      <c r="CL16" s="792"/>
    </row>
    <row r="17" spans="1:90" ht="13.15" customHeight="1" x14ac:dyDescent="0.25">
      <c r="A17" s="759"/>
      <c r="B17" s="37"/>
      <c r="C17" s="761"/>
      <c r="D17" s="383">
        <v>11</v>
      </c>
      <c r="E17" s="131" t="s">
        <v>282</v>
      </c>
      <c r="F17" s="182" t="s">
        <v>908</v>
      </c>
      <c r="G17" s="293" t="s">
        <v>1322</v>
      </c>
      <c r="H17" s="9"/>
      <c r="I17" s="79"/>
      <c r="J17" s="68"/>
      <c r="K17" s="79"/>
      <c r="L17" s="79">
        <f t="shared" si="0"/>
        <v>0</v>
      </c>
      <c r="M17" s="79">
        <f t="shared" si="11"/>
        <v>0</v>
      </c>
      <c r="N17" s="140"/>
      <c r="O17" s="10"/>
      <c r="P17" s="10"/>
      <c r="Q17" s="11"/>
      <c r="R17" s="12"/>
      <c r="S17" s="4"/>
      <c r="T17" s="137"/>
      <c r="U17" s="43"/>
      <c r="V17" s="43">
        <v>1</v>
      </c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>
        <f t="shared" si="16"/>
        <v>1</v>
      </c>
      <c r="AH17" s="69"/>
      <c r="AI17" s="69">
        <v>78</v>
      </c>
      <c r="AJ17" s="69">
        <f t="shared" si="17"/>
        <v>78</v>
      </c>
      <c r="AK17" s="43"/>
      <c r="AL17" s="43"/>
      <c r="AM17" s="43"/>
      <c r="AN17" s="43"/>
      <c r="AO17" s="43"/>
      <c r="AP17" s="54"/>
      <c r="AQ17" s="54"/>
      <c r="AR17" s="54"/>
      <c r="AS17" s="54"/>
      <c r="AT17" s="54"/>
      <c r="AU17" s="54"/>
      <c r="AV17" s="54"/>
      <c r="AW17" s="45">
        <f t="shared" si="18"/>
        <v>0</v>
      </c>
      <c r="AX17" s="58"/>
      <c r="AY17" s="62"/>
      <c r="AZ17" s="58">
        <f t="shared" si="1"/>
        <v>0</v>
      </c>
      <c r="BA17" s="75"/>
      <c r="BB17" s="75"/>
      <c r="BC17" s="75"/>
      <c r="BD17" s="75"/>
      <c r="BE17" s="75"/>
      <c r="BF17" s="74"/>
      <c r="BG17" s="74"/>
      <c r="BH17" s="74"/>
      <c r="BI17" s="74"/>
      <c r="BJ17" s="74"/>
      <c r="BK17" s="75"/>
      <c r="BL17" s="75"/>
      <c r="BM17" s="47">
        <f t="shared" si="2"/>
        <v>0</v>
      </c>
      <c r="BN17" s="61"/>
      <c r="BO17" s="60">
        <f t="shared" si="19"/>
        <v>0</v>
      </c>
      <c r="BP17" s="142" t="s">
        <v>1323</v>
      </c>
      <c r="BQ17" s="137"/>
      <c r="BR17" s="138">
        <v>1</v>
      </c>
      <c r="BS17" s="63">
        <f t="shared" si="3"/>
        <v>0.33333333333333331</v>
      </c>
      <c r="BT17" s="63">
        <f t="shared" si="4"/>
        <v>1</v>
      </c>
      <c r="BU17" s="577">
        <f t="shared" si="5"/>
        <v>1</v>
      </c>
      <c r="BV17" s="566">
        <v>78</v>
      </c>
      <c r="BW17" s="139"/>
      <c r="BX17" s="59"/>
      <c r="BY17" s="59"/>
      <c r="BZ17" s="139"/>
      <c r="CA17" s="5">
        <f t="shared" si="6"/>
        <v>0</v>
      </c>
      <c r="CB17" s="59">
        <f t="shared" si="7"/>
        <v>78</v>
      </c>
      <c r="CC17" s="587"/>
      <c r="CD17" s="596">
        <f t="shared" si="8"/>
        <v>78</v>
      </c>
      <c r="CE17" s="5">
        <f t="shared" si="9"/>
        <v>78</v>
      </c>
      <c r="CF17" s="724"/>
      <c r="CG17" s="606"/>
      <c r="CH17" s="707" t="str">
        <f t="shared" si="20"/>
        <v/>
      </c>
      <c r="CI17" s="59" t="str">
        <f t="shared" si="21"/>
        <v/>
      </c>
      <c r="CJ17" s="530" t="e">
        <f t="shared" si="10"/>
        <v>#VALUE!</v>
      </c>
      <c r="CK17" s="727"/>
      <c r="CL17" s="792"/>
    </row>
    <row r="18" spans="1:90" ht="13.15" customHeight="1" thickBot="1" x14ac:dyDescent="0.3">
      <c r="A18" s="760"/>
      <c r="B18" s="244">
        <v>128</v>
      </c>
      <c r="C18" s="762"/>
      <c r="D18" s="384">
        <v>12</v>
      </c>
      <c r="E18" s="202" t="s">
        <v>361</v>
      </c>
      <c r="F18" s="203" t="s">
        <v>362</v>
      </c>
      <c r="G18" s="294" t="s">
        <v>1322</v>
      </c>
      <c r="H18" s="101">
        <v>1</v>
      </c>
      <c r="I18" s="102"/>
      <c r="J18" s="103">
        <f t="shared" si="22"/>
        <v>126.01626016260163</v>
      </c>
      <c r="K18" s="102">
        <v>155</v>
      </c>
      <c r="L18" s="102">
        <f t="shared" si="0"/>
        <v>126.01626016260163</v>
      </c>
      <c r="M18" s="102">
        <f>H18*K18</f>
        <v>155</v>
      </c>
      <c r="N18" s="204">
        <f t="shared" si="23"/>
        <v>172.05</v>
      </c>
      <c r="O18" s="19">
        <f t="shared" si="12"/>
        <v>54.25</v>
      </c>
      <c r="P18" s="19">
        <f>N18*H18</f>
        <v>172.05</v>
      </c>
      <c r="Q18" s="20">
        <f t="shared" si="24"/>
        <v>209.25</v>
      </c>
      <c r="R18" s="21">
        <f>Q18*H18</f>
        <v>209.25</v>
      </c>
      <c r="S18" s="205">
        <f t="shared" si="25"/>
        <v>186</v>
      </c>
      <c r="T18" s="206">
        <f>H18*S18</f>
        <v>186</v>
      </c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5">
        <f t="shared" si="16"/>
        <v>0</v>
      </c>
      <c r="AH18" s="106"/>
      <c r="AI18" s="106"/>
      <c r="AJ18" s="106">
        <f t="shared" si="17"/>
        <v>0</v>
      </c>
      <c r="AK18" s="104"/>
      <c r="AL18" s="104"/>
      <c r="AM18" s="104"/>
      <c r="AN18" s="104"/>
      <c r="AO18" s="104"/>
      <c r="AP18" s="107"/>
      <c r="AQ18" s="107"/>
      <c r="AR18" s="107"/>
      <c r="AS18" s="107"/>
      <c r="AT18" s="107"/>
      <c r="AU18" s="107"/>
      <c r="AV18" s="107"/>
      <c r="AW18" s="108">
        <f t="shared" si="18"/>
        <v>0</v>
      </c>
      <c r="AX18" s="109">
        <v>186</v>
      </c>
      <c r="AY18" s="126">
        <v>60.27</v>
      </c>
      <c r="AZ18" s="109">
        <f t="shared" si="1"/>
        <v>0</v>
      </c>
      <c r="BA18" s="127"/>
      <c r="BB18" s="127"/>
      <c r="BC18" s="127"/>
      <c r="BD18" s="127"/>
      <c r="BE18" s="127"/>
      <c r="BF18" s="110"/>
      <c r="BG18" s="110"/>
      <c r="BH18" s="110"/>
      <c r="BI18" s="110"/>
      <c r="BJ18" s="110"/>
      <c r="BK18" s="127"/>
      <c r="BL18" s="127"/>
      <c r="BM18" s="111">
        <f t="shared" si="2"/>
        <v>0</v>
      </c>
      <c r="BN18" s="128"/>
      <c r="BO18" s="113">
        <f t="shared" si="19"/>
        <v>0</v>
      </c>
      <c r="BP18" s="207"/>
      <c r="BQ18" s="206"/>
      <c r="BR18" s="208">
        <v>1</v>
      </c>
      <c r="BS18" s="106">
        <f t="shared" si="3"/>
        <v>0.33333333333333331</v>
      </c>
      <c r="BT18" s="106">
        <f t="shared" si="4"/>
        <v>1</v>
      </c>
      <c r="BU18" s="578">
        <f t="shared" si="5"/>
        <v>1</v>
      </c>
      <c r="BV18" s="567">
        <v>186</v>
      </c>
      <c r="BW18" s="209"/>
      <c r="BX18" s="112">
        <v>77.11</v>
      </c>
      <c r="BY18" s="112">
        <v>209.54</v>
      </c>
      <c r="BZ18" s="209"/>
      <c r="CA18" s="210">
        <f t="shared" si="6"/>
        <v>186</v>
      </c>
      <c r="CB18" s="112">
        <f t="shared" si="7"/>
        <v>60.27</v>
      </c>
      <c r="CC18" s="588"/>
      <c r="CD18" s="597">
        <f t="shared" si="8"/>
        <v>123.13500000000001</v>
      </c>
      <c r="CE18" s="210">
        <f t="shared" si="9"/>
        <v>123.13500000000001</v>
      </c>
      <c r="CF18" s="725"/>
      <c r="CG18" s="607"/>
      <c r="CH18" s="708" t="str">
        <f t="shared" si="20"/>
        <v/>
      </c>
      <c r="CI18" s="112" t="str">
        <f t="shared" si="21"/>
        <v/>
      </c>
      <c r="CJ18" s="531" t="e">
        <f t="shared" si="10"/>
        <v>#VALUE!</v>
      </c>
      <c r="CK18" s="728"/>
      <c r="CL18" s="793"/>
    </row>
    <row r="19" spans="1:90" ht="13.15" customHeight="1" x14ac:dyDescent="0.25">
      <c r="A19" s="747" t="s">
        <v>915</v>
      </c>
      <c r="B19" s="91"/>
      <c r="C19" s="729">
        <v>3</v>
      </c>
      <c r="D19" s="382">
        <v>13</v>
      </c>
      <c r="E19" s="193"/>
      <c r="F19" s="194" t="s">
        <v>911</v>
      </c>
      <c r="G19" s="292" t="s">
        <v>1264</v>
      </c>
      <c r="H19" s="92"/>
      <c r="I19" s="247"/>
      <c r="J19" s="99"/>
      <c r="K19" s="247"/>
      <c r="L19" s="247"/>
      <c r="M19" s="247"/>
      <c r="N19" s="236"/>
      <c r="O19" s="22"/>
      <c r="P19" s="22"/>
      <c r="Q19" s="23"/>
      <c r="R19" s="24"/>
      <c r="S19" s="94"/>
      <c r="T19" s="196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6"/>
      <c r="AH19" s="117"/>
      <c r="AI19" s="117"/>
      <c r="AJ19" s="117"/>
      <c r="AK19" s="95"/>
      <c r="AL19" s="95"/>
      <c r="AM19" s="95"/>
      <c r="AN19" s="95"/>
      <c r="AO19" s="95"/>
      <c r="AP19" s="97"/>
      <c r="AQ19" s="97"/>
      <c r="AR19" s="97"/>
      <c r="AS19" s="97"/>
      <c r="AT19" s="97"/>
      <c r="AU19" s="97"/>
      <c r="AV19" s="97"/>
      <c r="AW19" s="98"/>
      <c r="AX19" s="248"/>
      <c r="AY19" s="249"/>
      <c r="AZ19" s="248"/>
      <c r="BA19" s="120"/>
      <c r="BB19" s="120"/>
      <c r="BC19" s="120"/>
      <c r="BD19" s="120"/>
      <c r="BE19" s="120"/>
      <c r="BF19" s="121"/>
      <c r="BG19" s="121"/>
      <c r="BH19" s="121"/>
      <c r="BI19" s="121"/>
      <c r="BJ19" s="121"/>
      <c r="BK19" s="120"/>
      <c r="BL19" s="120"/>
      <c r="BM19" s="100"/>
      <c r="BN19" s="249"/>
      <c r="BO19" s="248"/>
      <c r="BP19" s="237"/>
      <c r="BQ19" s="196"/>
      <c r="BR19" s="197"/>
      <c r="BS19" s="198"/>
      <c r="BT19" s="198"/>
      <c r="BU19" s="579">
        <v>1</v>
      </c>
      <c r="BV19" s="565"/>
      <c r="BW19" s="200"/>
      <c r="BX19" s="199"/>
      <c r="BY19" s="199"/>
      <c r="BZ19" s="200"/>
      <c r="CA19" s="201"/>
      <c r="CB19" s="199"/>
      <c r="CC19" s="586"/>
      <c r="CD19" s="595">
        <v>72.03</v>
      </c>
      <c r="CE19" s="201">
        <f t="shared" si="9"/>
        <v>72.03</v>
      </c>
      <c r="CF19" s="723">
        <f>SUM(CE19:CE27)</f>
        <v>5107.7299999999996</v>
      </c>
      <c r="CG19" s="605"/>
      <c r="CH19" s="706" t="str">
        <f t="shared" si="20"/>
        <v/>
      </c>
      <c r="CI19" s="199" t="str">
        <f t="shared" si="21"/>
        <v/>
      </c>
      <c r="CJ19" s="201" t="e">
        <f t="shared" si="10"/>
        <v>#VALUE!</v>
      </c>
      <c r="CK19" s="732" t="e">
        <f>SUM(CJ19:CJ27)</f>
        <v>#VALUE!</v>
      </c>
      <c r="CL19" s="794" t="e">
        <f>(CF19-CK19)/CF19</f>
        <v>#VALUE!</v>
      </c>
    </row>
    <row r="20" spans="1:90" ht="13.15" customHeight="1" x14ac:dyDescent="0.25">
      <c r="A20" s="759"/>
      <c r="B20" s="37"/>
      <c r="C20" s="761"/>
      <c r="D20" s="383">
        <v>14</v>
      </c>
      <c r="E20" s="131"/>
      <c r="F20" s="182" t="s">
        <v>910</v>
      </c>
      <c r="G20" s="293" t="s">
        <v>1264</v>
      </c>
      <c r="H20" s="9"/>
      <c r="I20" s="79"/>
      <c r="J20" s="68"/>
      <c r="K20" s="79"/>
      <c r="L20" s="79"/>
      <c r="M20" s="79"/>
      <c r="N20" s="140"/>
      <c r="O20" s="10"/>
      <c r="P20" s="10"/>
      <c r="Q20" s="11"/>
      <c r="R20" s="12"/>
      <c r="S20" s="4"/>
      <c r="T20" s="137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4"/>
      <c r="AH20" s="69"/>
      <c r="AI20" s="69"/>
      <c r="AJ20" s="69"/>
      <c r="AK20" s="43"/>
      <c r="AL20" s="43"/>
      <c r="AM20" s="43"/>
      <c r="AN20" s="43"/>
      <c r="AO20" s="43"/>
      <c r="AP20" s="54"/>
      <c r="AQ20" s="54"/>
      <c r="AR20" s="54"/>
      <c r="AS20" s="54"/>
      <c r="AT20" s="54"/>
      <c r="AU20" s="54"/>
      <c r="AV20" s="54"/>
      <c r="AW20" s="45"/>
      <c r="AX20" s="58"/>
      <c r="AY20" s="62"/>
      <c r="AZ20" s="58"/>
      <c r="BA20" s="75"/>
      <c r="BB20" s="75"/>
      <c r="BC20" s="75"/>
      <c r="BD20" s="75"/>
      <c r="BE20" s="75"/>
      <c r="BF20" s="74"/>
      <c r="BG20" s="74"/>
      <c r="BH20" s="74"/>
      <c r="BI20" s="74"/>
      <c r="BJ20" s="74"/>
      <c r="BK20" s="75"/>
      <c r="BL20" s="75"/>
      <c r="BM20" s="47"/>
      <c r="BN20" s="62"/>
      <c r="BO20" s="58"/>
      <c r="BP20" s="142"/>
      <c r="BQ20" s="137"/>
      <c r="BR20" s="138"/>
      <c r="BS20" s="63"/>
      <c r="BT20" s="63"/>
      <c r="BU20" s="577">
        <v>1</v>
      </c>
      <c r="BV20" s="566"/>
      <c r="BW20" s="139"/>
      <c r="BX20" s="59"/>
      <c r="BY20" s="59"/>
      <c r="BZ20" s="139"/>
      <c r="CA20" s="5"/>
      <c r="CB20" s="59"/>
      <c r="CC20" s="587"/>
      <c r="CD20" s="596">
        <v>79</v>
      </c>
      <c r="CE20" s="5">
        <f t="shared" si="9"/>
        <v>79</v>
      </c>
      <c r="CF20" s="724"/>
      <c r="CG20" s="606"/>
      <c r="CH20" s="707" t="str">
        <f t="shared" si="20"/>
        <v/>
      </c>
      <c r="CI20" s="59" t="str">
        <f t="shared" si="21"/>
        <v/>
      </c>
      <c r="CJ20" s="5" t="e">
        <f t="shared" si="10"/>
        <v>#VALUE!</v>
      </c>
      <c r="CK20" s="727"/>
      <c r="CL20" s="792"/>
    </row>
    <row r="21" spans="1:90" ht="13.15" customHeight="1" x14ac:dyDescent="0.25">
      <c r="A21" s="759"/>
      <c r="B21" s="37"/>
      <c r="C21" s="761"/>
      <c r="D21" s="383">
        <v>15</v>
      </c>
      <c r="E21" s="131"/>
      <c r="F21" s="182" t="s">
        <v>912</v>
      </c>
      <c r="G21" s="293" t="s">
        <v>1264</v>
      </c>
      <c r="H21" s="9"/>
      <c r="I21" s="79"/>
      <c r="J21" s="68"/>
      <c r="K21" s="79"/>
      <c r="L21" s="79"/>
      <c r="M21" s="79"/>
      <c r="N21" s="140"/>
      <c r="O21" s="10"/>
      <c r="P21" s="10"/>
      <c r="Q21" s="11"/>
      <c r="R21" s="12"/>
      <c r="S21" s="4"/>
      <c r="T21" s="137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4"/>
      <c r="AH21" s="69"/>
      <c r="AI21" s="69"/>
      <c r="AJ21" s="69"/>
      <c r="AK21" s="43"/>
      <c r="AL21" s="43"/>
      <c r="AM21" s="43"/>
      <c r="AN21" s="43"/>
      <c r="AO21" s="43"/>
      <c r="AP21" s="54"/>
      <c r="AQ21" s="54"/>
      <c r="AR21" s="54"/>
      <c r="AS21" s="54"/>
      <c r="AT21" s="54"/>
      <c r="AU21" s="54"/>
      <c r="AV21" s="54"/>
      <c r="AW21" s="45"/>
      <c r="AX21" s="58"/>
      <c r="AY21" s="62"/>
      <c r="AZ21" s="58"/>
      <c r="BA21" s="75"/>
      <c r="BB21" s="75"/>
      <c r="BC21" s="75"/>
      <c r="BD21" s="75"/>
      <c r="BE21" s="75"/>
      <c r="BF21" s="74"/>
      <c r="BG21" s="74"/>
      <c r="BH21" s="74"/>
      <c r="BI21" s="74"/>
      <c r="BJ21" s="74"/>
      <c r="BK21" s="75"/>
      <c r="BL21" s="75"/>
      <c r="BM21" s="47"/>
      <c r="BN21" s="62"/>
      <c r="BO21" s="58"/>
      <c r="BP21" s="142"/>
      <c r="BQ21" s="137"/>
      <c r="BR21" s="138"/>
      <c r="BS21" s="63"/>
      <c r="BT21" s="63"/>
      <c r="BU21" s="577">
        <v>1</v>
      </c>
      <c r="BV21" s="566"/>
      <c r="BW21" s="139"/>
      <c r="BX21" s="59"/>
      <c r="BY21" s="59"/>
      <c r="BZ21" s="139"/>
      <c r="CA21" s="5"/>
      <c r="CB21" s="59"/>
      <c r="CC21" s="587"/>
      <c r="CD21" s="596">
        <v>100</v>
      </c>
      <c r="CE21" s="5">
        <f t="shared" si="9"/>
        <v>100</v>
      </c>
      <c r="CF21" s="724"/>
      <c r="CG21" s="606"/>
      <c r="CH21" s="707" t="str">
        <f t="shared" si="20"/>
        <v/>
      </c>
      <c r="CI21" s="59" t="str">
        <f t="shared" si="21"/>
        <v/>
      </c>
      <c r="CJ21" s="5" t="e">
        <f t="shared" si="10"/>
        <v>#VALUE!</v>
      </c>
      <c r="CK21" s="727"/>
      <c r="CL21" s="792"/>
    </row>
    <row r="22" spans="1:90" ht="13.15" customHeight="1" x14ac:dyDescent="0.25">
      <c r="A22" s="759"/>
      <c r="B22" s="37"/>
      <c r="C22" s="761"/>
      <c r="D22" s="383">
        <v>16</v>
      </c>
      <c r="E22" s="131"/>
      <c r="F22" s="182" t="s">
        <v>778</v>
      </c>
      <c r="G22" s="293" t="s">
        <v>1264</v>
      </c>
      <c r="H22" s="9"/>
      <c r="I22" s="79"/>
      <c r="J22" s="68"/>
      <c r="K22" s="79"/>
      <c r="L22" s="79">
        <f t="shared" si="0"/>
        <v>0</v>
      </c>
      <c r="M22" s="79">
        <f>H22*K22</f>
        <v>0</v>
      </c>
      <c r="N22" s="140"/>
      <c r="O22" s="10"/>
      <c r="P22" s="10"/>
      <c r="Q22" s="11"/>
      <c r="R22" s="12"/>
      <c r="S22" s="4"/>
      <c r="T22" s="137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4">
        <f t="shared" si="16"/>
        <v>0</v>
      </c>
      <c r="AH22" s="44">
        <v>255</v>
      </c>
      <c r="AI22" s="44">
        <v>98.9</v>
      </c>
      <c r="AJ22" s="44">
        <f t="shared" si="17"/>
        <v>0</v>
      </c>
      <c r="AK22" s="43"/>
      <c r="AL22" s="43"/>
      <c r="AM22" s="43"/>
      <c r="AN22" s="43"/>
      <c r="AO22" s="43"/>
      <c r="AP22" s="54"/>
      <c r="AQ22" s="54"/>
      <c r="AR22" s="54"/>
      <c r="AS22" s="54"/>
      <c r="AT22" s="54"/>
      <c r="AU22" s="54"/>
      <c r="AV22" s="54"/>
      <c r="AW22" s="45">
        <f t="shared" si="18"/>
        <v>0</v>
      </c>
      <c r="AX22" s="58"/>
      <c r="AY22" s="63"/>
      <c r="AZ22" s="58">
        <f t="shared" si="1"/>
        <v>0</v>
      </c>
      <c r="BA22" s="43"/>
      <c r="BB22" s="43"/>
      <c r="BC22" s="43"/>
      <c r="BD22" s="43"/>
      <c r="BE22" s="43"/>
      <c r="BF22" s="74"/>
      <c r="BG22" s="74"/>
      <c r="BH22" s="74"/>
      <c r="BI22" s="74"/>
      <c r="BJ22" s="74"/>
      <c r="BK22" s="43"/>
      <c r="BL22" s="43"/>
      <c r="BM22" s="47">
        <f t="shared" ref="BM22:BM71" si="26">SUM(BA22:BL22)</f>
        <v>0</v>
      </c>
      <c r="BN22" s="63"/>
      <c r="BO22" s="58">
        <f t="shared" si="19"/>
        <v>0</v>
      </c>
      <c r="BP22" s="143"/>
      <c r="BQ22" s="137"/>
      <c r="BR22" s="138">
        <v>0</v>
      </c>
      <c r="BS22" s="63">
        <f>+(H22+AG22+AW22+BM22)/3</f>
        <v>0</v>
      </c>
      <c r="BT22" s="63">
        <f t="shared" si="4"/>
        <v>0</v>
      </c>
      <c r="BU22" s="577">
        <v>6</v>
      </c>
      <c r="BV22" s="569">
        <v>255</v>
      </c>
      <c r="BW22" s="139"/>
      <c r="BX22" s="59">
        <v>250.62</v>
      </c>
      <c r="BY22" s="59">
        <v>622.66599999999994</v>
      </c>
      <c r="BZ22" s="139"/>
      <c r="CA22" s="5">
        <f>MIN(I22,AH22,AX22,BN22,BY22)</f>
        <v>255</v>
      </c>
      <c r="CB22" s="59">
        <f>MIN(J22,AH22,AI22,AX22,AY22,BN22,BX22)</f>
        <v>98.9</v>
      </c>
      <c r="CC22" s="587"/>
      <c r="CD22" s="596">
        <f t="shared" si="8"/>
        <v>176.95</v>
      </c>
      <c r="CE22" s="5">
        <f t="shared" si="9"/>
        <v>1061.6999999999998</v>
      </c>
      <c r="CF22" s="724"/>
      <c r="CG22" s="606"/>
      <c r="CH22" s="707" t="str">
        <f t="shared" si="20"/>
        <v/>
      </c>
      <c r="CI22" s="59" t="str">
        <f t="shared" si="21"/>
        <v/>
      </c>
      <c r="CJ22" s="5" t="e">
        <f t="shared" si="10"/>
        <v>#VALUE!</v>
      </c>
      <c r="CK22" s="727"/>
      <c r="CL22" s="792"/>
    </row>
    <row r="23" spans="1:90" ht="13.15" customHeight="1" x14ac:dyDescent="0.25">
      <c r="A23" s="759"/>
      <c r="B23" s="37"/>
      <c r="C23" s="761"/>
      <c r="D23" s="383">
        <v>17</v>
      </c>
      <c r="E23" s="131"/>
      <c r="F23" s="182" t="s">
        <v>779</v>
      </c>
      <c r="G23" s="293" t="s">
        <v>1264</v>
      </c>
      <c r="H23" s="9"/>
      <c r="I23" s="79"/>
      <c r="J23" s="68"/>
      <c r="K23" s="79"/>
      <c r="L23" s="79">
        <f t="shared" si="0"/>
        <v>0</v>
      </c>
      <c r="M23" s="79">
        <f>H23*K23</f>
        <v>0</v>
      </c>
      <c r="N23" s="140"/>
      <c r="O23" s="10"/>
      <c r="P23" s="10"/>
      <c r="Q23" s="11"/>
      <c r="R23" s="12"/>
      <c r="S23" s="4"/>
      <c r="T23" s="137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4">
        <f t="shared" si="16"/>
        <v>0</v>
      </c>
      <c r="AH23" s="44">
        <v>530</v>
      </c>
      <c r="AI23" s="44">
        <v>132.16999999999999</v>
      </c>
      <c r="AJ23" s="44">
        <f t="shared" si="17"/>
        <v>0</v>
      </c>
      <c r="AK23" s="43"/>
      <c r="AL23" s="43"/>
      <c r="AM23" s="43"/>
      <c r="AN23" s="43"/>
      <c r="AO23" s="43"/>
      <c r="AP23" s="54"/>
      <c r="AQ23" s="54"/>
      <c r="AR23" s="54"/>
      <c r="AS23" s="54"/>
      <c r="AT23" s="54"/>
      <c r="AU23" s="54"/>
      <c r="AV23" s="54"/>
      <c r="AW23" s="45">
        <f t="shared" si="18"/>
        <v>0</v>
      </c>
      <c r="AX23" s="58"/>
      <c r="AY23" s="63"/>
      <c r="AZ23" s="58">
        <f t="shared" si="1"/>
        <v>0</v>
      </c>
      <c r="BA23" s="43"/>
      <c r="BB23" s="43"/>
      <c r="BC23" s="43"/>
      <c r="BD23" s="43"/>
      <c r="BE23" s="43"/>
      <c r="BF23" s="74"/>
      <c r="BG23" s="74"/>
      <c r="BH23" s="74"/>
      <c r="BI23" s="74"/>
      <c r="BJ23" s="74"/>
      <c r="BK23" s="43"/>
      <c r="BL23" s="43"/>
      <c r="BM23" s="47">
        <f t="shared" si="26"/>
        <v>0</v>
      </c>
      <c r="BN23" s="63"/>
      <c r="BO23" s="58">
        <f t="shared" si="19"/>
        <v>0</v>
      </c>
      <c r="BP23" s="143"/>
      <c r="BQ23" s="137"/>
      <c r="BR23" s="138">
        <v>0</v>
      </c>
      <c r="BS23" s="63">
        <f>+(H23+AG23+AW23+BM23)/3</f>
        <v>0</v>
      </c>
      <c r="BT23" s="63">
        <f t="shared" si="4"/>
        <v>0</v>
      </c>
      <c r="BU23" s="577">
        <v>2</v>
      </c>
      <c r="BV23" s="569">
        <v>530</v>
      </c>
      <c r="BW23" s="139"/>
      <c r="BX23" s="59">
        <v>374.33</v>
      </c>
      <c r="BY23" s="59">
        <v>930.01700000000005</v>
      </c>
      <c r="BZ23" s="139"/>
      <c r="CA23" s="5">
        <f>MIN(I23,AH23,AX23,BN23,BY23)</f>
        <v>530</v>
      </c>
      <c r="CB23" s="59">
        <f>MIN(J23,AH23,AI23,AX23,AY23,BN23,BX23)</f>
        <v>132.16999999999999</v>
      </c>
      <c r="CC23" s="587"/>
      <c r="CD23" s="596">
        <v>250</v>
      </c>
      <c r="CE23" s="5">
        <f t="shared" si="9"/>
        <v>500</v>
      </c>
      <c r="CF23" s="724"/>
      <c r="CG23" s="606"/>
      <c r="CH23" s="707" t="str">
        <f t="shared" si="20"/>
        <v/>
      </c>
      <c r="CI23" s="59" t="str">
        <f t="shared" si="21"/>
        <v/>
      </c>
      <c r="CJ23" s="5" t="e">
        <f t="shared" si="10"/>
        <v>#VALUE!</v>
      </c>
      <c r="CK23" s="727"/>
      <c r="CL23" s="792"/>
    </row>
    <row r="24" spans="1:90" ht="13.15" customHeight="1" thickBot="1" x14ac:dyDescent="0.3">
      <c r="A24" s="759"/>
      <c r="B24" s="130"/>
      <c r="C24" s="761"/>
      <c r="D24" s="383">
        <v>18</v>
      </c>
      <c r="E24" s="131"/>
      <c r="F24" s="182" t="s">
        <v>780</v>
      </c>
      <c r="G24" s="293" t="s">
        <v>1264</v>
      </c>
      <c r="H24" s="9"/>
      <c r="I24" s="79"/>
      <c r="J24" s="68"/>
      <c r="K24" s="79"/>
      <c r="L24" s="79">
        <f t="shared" si="0"/>
        <v>0</v>
      </c>
      <c r="M24" s="79">
        <f>H24*K24</f>
        <v>0</v>
      </c>
      <c r="N24" s="140"/>
      <c r="O24" s="10"/>
      <c r="P24" s="10"/>
      <c r="Q24" s="11"/>
      <c r="R24" s="12"/>
      <c r="S24" s="4"/>
      <c r="T24" s="137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>
        <f t="shared" si="16"/>
        <v>0</v>
      </c>
      <c r="AH24" s="44">
        <v>700</v>
      </c>
      <c r="AI24" s="44">
        <v>182.22</v>
      </c>
      <c r="AJ24" s="44">
        <f t="shared" si="17"/>
        <v>0</v>
      </c>
      <c r="AK24" s="43"/>
      <c r="AL24" s="43"/>
      <c r="AM24" s="43"/>
      <c r="AN24" s="43"/>
      <c r="AO24" s="43"/>
      <c r="AP24" s="54"/>
      <c r="AQ24" s="54"/>
      <c r="AR24" s="54"/>
      <c r="AS24" s="54"/>
      <c r="AT24" s="54"/>
      <c r="AU24" s="54"/>
      <c r="AV24" s="54"/>
      <c r="AW24" s="45">
        <f t="shared" si="18"/>
        <v>0</v>
      </c>
      <c r="AX24" s="58"/>
      <c r="AY24" s="63"/>
      <c r="AZ24" s="58">
        <f t="shared" si="1"/>
        <v>0</v>
      </c>
      <c r="BA24" s="43"/>
      <c r="BB24" s="43"/>
      <c r="BC24" s="43"/>
      <c r="BD24" s="43"/>
      <c r="BE24" s="43"/>
      <c r="BF24" s="74"/>
      <c r="BG24" s="74"/>
      <c r="BH24" s="74"/>
      <c r="BI24" s="74"/>
      <c r="BJ24" s="74"/>
      <c r="BK24" s="43"/>
      <c r="BL24" s="43"/>
      <c r="BM24" s="47">
        <f t="shared" si="26"/>
        <v>0</v>
      </c>
      <c r="BN24" s="63"/>
      <c r="BO24" s="58">
        <f t="shared" si="19"/>
        <v>0</v>
      </c>
      <c r="BP24" s="143"/>
      <c r="BQ24" s="137"/>
      <c r="BR24" s="138">
        <v>0</v>
      </c>
      <c r="BS24" s="63">
        <f>+(H24+AG24+AW24+BM24)/3</f>
        <v>0</v>
      </c>
      <c r="BT24" s="63">
        <f t="shared" si="4"/>
        <v>0</v>
      </c>
      <c r="BU24" s="577">
        <v>1</v>
      </c>
      <c r="BV24" s="569">
        <v>700</v>
      </c>
      <c r="BW24" s="139"/>
      <c r="BX24" s="59">
        <v>527.70000000000005</v>
      </c>
      <c r="BY24" s="59">
        <v>1311.0569999999998</v>
      </c>
      <c r="BZ24" s="139"/>
      <c r="CA24" s="5">
        <f>MIN(I24,AH24,AX24,BN24,BY24)</f>
        <v>700</v>
      </c>
      <c r="CB24" s="59">
        <f>MIN(J24,AH24,AI24,AX24,AY24,BN24,BX24)</f>
        <v>182.22</v>
      </c>
      <c r="CC24" s="587"/>
      <c r="CD24" s="596">
        <v>295</v>
      </c>
      <c r="CE24" s="5">
        <f t="shared" si="9"/>
        <v>295</v>
      </c>
      <c r="CF24" s="724"/>
      <c r="CG24" s="606"/>
      <c r="CH24" s="707" t="str">
        <f t="shared" si="20"/>
        <v/>
      </c>
      <c r="CI24" s="59" t="str">
        <f t="shared" si="21"/>
        <v/>
      </c>
      <c r="CJ24" s="5" t="e">
        <f t="shared" si="10"/>
        <v>#VALUE!</v>
      </c>
      <c r="CK24" s="727"/>
      <c r="CL24" s="792"/>
    </row>
    <row r="25" spans="1:90" ht="13.15" customHeight="1" x14ac:dyDescent="0.25">
      <c r="A25" s="784"/>
      <c r="B25" s="37"/>
      <c r="C25" s="786"/>
      <c r="D25" s="383">
        <v>19</v>
      </c>
      <c r="E25" s="131"/>
      <c r="F25" s="182" t="s">
        <v>1337</v>
      </c>
      <c r="G25" s="293" t="s">
        <v>1264</v>
      </c>
      <c r="H25" s="9"/>
      <c r="I25" s="79"/>
      <c r="J25" s="68"/>
      <c r="K25" s="79"/>
      <c r="L25" s="79"/>
      <c r="M25" s="79"/>
      <c r="N25" s="140"/>
      <c r="O25" s="10"/>
      <c r="P25" s="10"/>
      <c r="Q25" s="11"/>
      <c r="R25" s="12"/>
      <c r="S25" s="4"/>
      <c r="T25" s="137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  <c r="AH25" s="44"/>
      <c r="AI25" s="44"/>
      <c r="AJ25" s="44"/>
      <c r="AK25" s="43"/>
      <c r="AL25" s="43"/>
      <c r="AM25" s="43"/>
      <c r="AN25" s="43"/>
      <c r="AO25" s="43"/>
      <c r="AP25" s="54"/>
      <c r="AQ25" s="54"/>
      <c r="AR25" s="54"/>
      <c r="AS25" s="54"/>
      <c r="AT25" s="54"/>
      <c r="AU25" s="54"/>
      <c r="AV25" s="54"/>
      <c r="AW25" s="45"/>
      <c r="AX25" s="58"/>
      <c r="AY25" s="63"/>
      <c r="AZ25" s="58"/>
      <c r="BA25" s="43"/>
      <c r="BB25" s="43"/>
      <c r="BC25" s="43"/>
      <c r="BD25" s="43"/>
      <c r="BE25" s="43"/>
      <c r="BF25" s="74"/>
      <c r="BG25" s="74"/>
      <c r="BH25" s="74"/>
      <c r="BI25" s="74"/>
      <c r="BJ25" s="74"/>
      <c r="BK25" s="43"/>
      <c r="BL25" s="43"/>
      <c r="BM25" s="47"/>
      <c r="BN25" s="63"/>
      <c r="BO25" s="58"/>
      <c r="BP25" s="143"/>
      <c r="BQ25" s="137"/>
      <c r="BR25" s="138"/>
      <c r="BS25" s="63"/>
      <c r="BT25" s="63"/>
      <c r="BU25" s="577">
        <v>1</v>
      </c>
      <c r="BV25" s="569"/>
      <c r="BW25" s="139"/>
      <c r="BX25" s="59"/>
      <c r="BY25" s="59"/>
      <c r="BZ25" s="139"/>
      <c r="CA25" s="5"/>
      <c r="CB25" s="59"/>
      <c r="CC25" s="587"/>
      <c r="CD25" s="596">
        <v>800</v>
      </c>
      <c r="CE25" s="5">
        <f t="shared" si="9"/>
        <v>800</v>
      </c>
      <c r="CF25" s="787"/>
      <c r="CG25" s="606"/>
      <c r="CH25" s="707" t="str">
        <f t="shared" si="20"/>
        <v/>
      </c>
      <c r="CI25" s="59" t="str">
        <f t="shared" si="21"/>
        <v/>
      </c>
      <c r="CJ25" s="5" t="e">
        <f t="shared" si="10"/>
        <v>#VALUE!</v>
      </c>
      <c r="CK25" s="827"/>
      <c r="CL25" s="787"/>
    </row>
    <row r="26" spans="1:90" ht="13.15" customHeight="1" x14ac:dyDescent="0.25">
      <c r="A26" s="784"/>
      <c r="B26" s="37"/>
      <c r="C26" s="786"/>
      <c r="D26" s="383">
        <v>20</v>
      </c>
      <c r="E26" s="131"/>
      <c r="F26" s="182" t="s">
        <v>1338</v>
      </c>
      <c r="G26" s="293" t="s">
        <v>1264</v>
      </c>
      <c r="H26" s="9"/>
      <c r="I26" s="79"/>
      <c r="J26" s="68"/>
      <c r="K26" s="79"/>
      <c r="L26" s="79"/>
      <c r="M26" s="79"/>
      <c r="N26" s="140"/>
      <c r="O26" s="10"/>
      <c r="P26" s="10"/>
      <c r="Q26" s="11"/>
      <c r="R26" s="12"/>
      <c r="S26" s="4"/>
      <c r="T26" s="137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4"/>
      <c r="AH26" s="44"/>
      <c r="AI26" s="44"/>
      <c r="AJ26" s="44"/>
      <c r="AK26" s="43"/>
      <c r="AL26" s="43"/>
      <c r="AM26" s="43"/>
      <c r="AN26" s="43"/>
      <c r="AO26" s="43"/>
      <c r="AP26" s="54"/>
      <c r="AQ26" s="54"/>
      <c r="AR26" s="54"/>
      <c r="AS26" s="54"/>
      <c r="AT26" s="54"/>
      <c r="AU26" s="54"/>
      <c r="AV26" s="54"/>
      <c r="AW26" s="45"/>
      <c r="AX26" s="58"/>
      <c r="AY26" s="63"/>
      <c r="AZ26" s="58"/>
      <c r="BA26" s="43"/>
      <c r="BB26" s="43"/>
      <c r="BC26" s="43"/>
      <c r="BD26" s="43"/>
      <c r="BE26" s="43"/>
      <c r="BF26" s="74"/>
      <c r="BG26" s="74"/>
      <c r="BH26" s="74"/>
      <c r="BI26" s="74"/>
      <c r="BJ26" s="74"/>
      <c r="BK26" s="43"/>
      <c r="BL26" s="43"/>
      <c r="BM26" s="47"/>
      <c r="BN26" s="63"/>
      <c r="BO26" s="58"/>
      <c r="BP26" s="143"/>
      <c r="BQ26" s="137"/>
      <c r="BR26" s="138"/>
      <c r="BS26" s="63"/>
      <c r="BT26" s="63"/>
      <c r="BU26" s="577">
        <v>1</v>
      </c>
      <c r="BV26" s="569"/>
      <c r="BW26" s="139"/>
      <c r="BX26" s="59"/>
      <c r="BY26" s="59"/>
      <c r="BZ26" s="139"/>
      <c r="CA26" s="5"/>
      <c r="CB26" s="59"/>
      <c r="CC26" s="587"/>
      <c r="CD26" s="596">
        <v>1000</v>
      </c>
      <c r="CE26" s="5">
        <f t="shared" si="9"/>
        <v>1000</v>
      </c>
      <c r="CF26" s="787"/>
      <c r="CG26" s="606"/>
      <c r="CH26" s="707" t="str">
        <f t="shared" si="20"/>
        <v/>
      </c>
      <c r="CI26" s="59" t="str">
        <f t="shared" si="21"/>
        <v/>
      </c>
      <c r="CJ26" s="5" t="e">
        <f t="shared" si="10"/>
        <v>#VALUE!</v>
      </c>
      <c r="CK26" s="827"/>
      <c r="CL26" s="787"/>
    </row>
    <row r="27" spans="1:90" ht="13.15" customHeight="1" thickBot="1" x14ac:dyDescent="0.3">
      <c r="A27" s="785"/>
      <c r="B27" s="130"/>
      <c r="C27" s="733"/>
      <c r="D27" s="384">
        <v>21</v>
      </c>
      <c r="E27" s="202"/>
      <c r="F27" s="203" t="s">
        <v>1339</v>
      </c>
      <c r="G27" s="294" t="s">
        <v>1264</v>
      </c>
      <c r="H27" s="101"/>
      <c r="I27" s="250"/>
      <c r="J27" s="251"/>
      <c r="K27" s="250"/>
      <c r="L27" s="250"/>
      <c r="M27" s="250"/>
      <c r="N27" s="204"/>
      <c r="O27" s="19"/>
      <c r="P27" s="19"/>
      <c r="Q27" s="20"/>
      <c r="R27" s="21"/>
      <c r="S27" s="205"/>
      <c r="T27" s="206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5"/>
      <c r="AH27" s="105"/>
      <c r="AI27" s="105"/>
      <c r="AJ27" s="105"/>
      <c r="AK27" s="104"/>
      <c r="AL27" s="104"/>
      <c r="AM27" s="104"/>
      <c r="AN27" s="104"/>
      <c r="AO27" s="104"/>
      <c r="AP27" s="107"/>
      <c r="AQ27" s="107"/>
      <c r="AR27" s="107"/>
      <c r="AS27" s="107"/>
      <c r="AT27" s="107"/>
      <c r="AU27" s="107"/>
      <c r="AV27" s="107"/>
      <c r="AW27" s="108"/>
      <c r="AX27" s="252"/>
      <c r="AY27" s="106"/>
      <c r="AZ27" s="252"/>
      <c r="BA27" s="104"/>
      <c r="BB27" s="104"/>
      <c r="BC27" s="104"/>
      <c r="BD27" s="104"/>
      <c r="BE27" s="104"/>
      <c r="BF27" s="110"/>
      <c r="BG27" s="110"/>
      <c r="BH27" s="110"/>
      <c r="BI27" s="110"/>
      <c r="BJ27" s="110"/>
      <c r="BK27" s="104"/>
      <c r="BL27" s="104"/>
      <c r="BM27" s="111"/>
      <c r="BN27" s="106"/>
      <c r="BO27" s="252"/>
      <c r="BP27" s="253"/>
      <c r="BQ27" s="206"/>
      <c r="BR27" s="208"/>
      <c r="BS27" s="106"/>
      <c r="BT27" s="106"/>
      <c r="BU27" s="578">
        <v>1</v>
      </c>
      <c r="BV27" s="570"/>
      <c r="BW27" s="209"/>
      <c r="BX27" s="112"/>
      <c r="BY27" s="112"/>
      <c r="BZ27" s="209"/>
      <c r="CA27" s="210"/>
      <c r="CB27" s="112"/>
      <c r="CC27" s="588"/>
      <c r="CD27" s="597">
        <v>1200</v>
      </c>
      <c r="CE27" s="210">
        <f t="shared" si="9"/>
        <v>1200</v>
      </c>
      <c r="CF27" s="788"/>
      <c r="CG27" s="607"/>
      <c r="CH27" s="708" t="str">
        <f t="shared" si="20"/>
        <v/>
      </c>
      <c r="CI27" s="112" t="str">
        <f t="shared" si="21"/>
        <v/>
      </c>
      <c r="CJ27" s="210" t="e">
        <f t="shared" si="10"/>
        <v>#VALUE!</v>
      </c>
      <c r="CK27" s="828"/>
      <c r="CL27" s="788"/>
    </row>
    <row r="28" spans="1:90" ht="13.15" customHeight="1" x14ac:dyDescent="0.25">
      <c r="A28" s="734" t="s">
        <v>914</v>
      </c>
      <c r="B28" s="91"/>
      <c r="C28" s="711">
        <v>4</v>
      </c>
      <c r="D28" s="382">
        <v>22</v>
      </c>
      <c r="E28" s="193" t="s">
        <v>363</v>
      </c>
      <c r="F28" s="194" t="s">
        <v>917</v>
      </c>
      <c r="G28" s="292" t="s">
        <v>1264</v>
      </c>
      <c r="H28" s="92">
        <v>1</v>
      </c>
      <c r="I28" s="115"/>
      <c r="J28" s="116">
        <f t="shared" si="22"/>
        <v>321.13821138211381</v>
      </c>
      <c r="K28" s="115">
        <v>395</v>
      </c>
      <c r="L28" s="115">
        <f t="shared" si="0"/>
        <v>321.13821138211381</v>
      </c>
      <c r="M28" s="115">
        <f>H28*K28</f>
        <v>395</v>
      </c>
      <c r="N28" s="236">
        <f t="shared" si="23"/>
        <v>438.45000000000005</v>
      </c>
      <c r="O28" s="22">
        <f t="shared" si="12"/>
        <v>138.25</v>
      </c>
      <c r="P28" s="22">
        <f>N28*H28</f>
        <v>438.45000000000005</v>
      </c>
      <c r="Q28" s="23">
        <f t="shared" si="24"/>
        <v>533.25</v>
      </c>
      <c r="R28" s="24">
        <f>Q28*H28</f>
        <v>533.25</v>
      </c>
      <c r="S28" s="94">
        <f t="shared" si="25"/>
        <v>474</v>
      </c>
      <c r="T28" s="196">
        <f>H28*S28</f>
        <v>474</v>
      </c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>
        <f t="shared" si="16"/>
        <v>0</v>
      </c>
      <c r="AH28" s="198"/>
      <c r="AI28" s="198"/>
      <c r="AJ28" s="198">
        <f t="shared" ref="AJ28:AJ53" si="27">AG28*AI28</f>
        <v>0</v>
      </c>
      <c r="AK28" s="95"/>
      <c r="AL28" s="95"/>
      <c r="AM28" s="95"/>
      <c r="AN28" s="95"/>
      <c r="AO28" s="95"/>
      <c r="AP28" s="97"/>
      <c r="AQ28" s="97"/>
      <c r="AR28" s="97"/>
      <c r="AS28" s="97"/>
      <c r="AT28" s="97"/>
      <c r="AU28" s="97"/>
      <c r="AV28" s="97"/>
      <c r="AW28" s="98">
        <f t="shared" si="18"/>
        <v>0</v>
      </c>
      <c r="AX28" s="118">
        <v>474</v>
      </c>
      <c r="AY28" s="119">
        <v>140</v>
      </c>
      <c r="AZ28" s="118">
        <f t="shared" ref="AZ28:AZ53" si="28">AW28*AY28</f>
        <v>0</v>
      </c>
      <c r="BA28" s="120"/>
      <c r="BB28" s="120"/>
      <c r="BC28" s="120"/>
      <c r="BD28" s="120"/>
      <c r="BE28" s="120"/>
      <c r="BF28" s="121"/>
      <c r="BG28" s="121"/>
      <c r="BH28" s="121"/>
      <c r="BI28" s="121"/>
      <c r="BJ28" s="121"/>
      <c r="BK28" s="120"/>
      <c r="BL28" s="120"/>
      <c r="BM28" s="100">
        <f t="shared" si="26"/>
        <v>0</v>
      </c>
      <c r="BN28" s="122"/>
      <c r="BO28" s="123">
        <f t="shared" si="19"/>
        <v>0</v>
      </c>
      <c r="BP28" s="243"/>
      <c r="BQ28" s="196"/>
      <c r="BR28" s="197">
        <v>1</v>
      </c>
      <c r="BS28" s="198">
        <f>+(H28+AG28+AW28+BM28)/3</f>
        <v>0.33333333333333331</v>
      </c>
      <c r="BT28" s="198">
        <f t="shared" si="4"/>
        <v>1</v>
      </c>
      <c r="BU28" s="579">
        <f t="shared" ref="BU28:BU34" si="29">BR28</f>
        <v>1</v>
      </c>
      <c r="BV28" s="565">
        <f>(J28+AY28)/2</f>
        <v>230.5691056910569</v>
      </c>
      <c r="BW28" s="200"/>
      <c r="BX28" s="199"/>
      <c r="BY28" s="199"/>
      <c r="BZ28" s="200"/>
      <c r="CA28" s="201">
        <f>MIN(I28,AH28,AX28,BN28,BY28)</f>
        <v>474</v>
      </c>
      <c r="CB28" s="199">
        <f>MIN(J28,AH28,AI28,AX28,AY28,BN28,BX28)</f>
        <v>140</v>
      </c>
      <c r="CC28" s="586"/>
      <c r="CD28" s="595">
        <f t="shared" si="8"/>
        <v>307</v>
      </c>
      <c r="CE28" s="201">
        <f t="shared" si="9"/>
        <v>307</v>
      </c>
      <c r="CF28" s="723">
        <f>SUM(CE28:CE39)</f>
        <v>3596.99</v>
      </c>
      <c r="CG28" s="605"/>
      <c r="CH28" s="706" t="str">
        <f t="shared" si="20"/>
        <v/>
      </c>
      <c r="CI28" s="199" t="str">
        <f t="shared" si="21"/>
        <v/>
      </c>
      <c r="CJ28" s="529" t="e">
        <f t="shared" si="10"/>
        <v>#VALUE!</v>
      </c>
      <c r="CK28" s="723" t="e">
        <f>SUM(CJ28:CJ39)</f>
        <v>#VALUE!</v>
      </c>
      <c r="CL28" s="795" t="e">
        <f>(CF28-CK28)/CF28</f>
        <v>#VALUE!</v>
      </c>
    </row>
    <row r="29" spans="1:90" ht="13.15" customHeight="1" x14ac:dyDescent="0.25">
      <c r="A29" s="737"/>
      <c r="B29" s="37"/>
      <c r="C29" s="714"/>
      <c r="D29" s="383">
        <v>23</v>
      </c>
      <c r="E29" s="131" t="s">
        <v>364</v>
      </c>
      <c r="F29" s="182" t="s">
        <v>918</v>
      </c>
      <c r="G29" s="293" t="s">
        <v>1264</v>
      </c>
      <c r="H29" s="9">
        <v>1</v>
      </c>
      <c r="I29" s="80"/>
      <c r="J29" s="81">
        <f t="shared" si="22"/>
        <v>731.70731707317077</v>
      </c>
      <c r="K29" s="80">
        <v>900</v>
      </c>
      <c r="L29" s="80">
        <f t="shared" si="0"/>
        <v>731.70731707317077</v>
      </c>
      <c r="M29" s="80">
        <f>H29*K29</f>
        <v>900</v>
      </c>
      <c r="N29" s="140">
        <f t="shared" si="23"/>
        <v>999.00000000000011</v>
      </c>
      <c r="O29" s="10">
        <f t="shared" si="12"/>
        <v>315</v>
      </c>
      <c r="P29" s="10">
        <f>N29*H29</f>
        <v>999.00000000000011</v>
      </c>
      <c r="Q29" s="11">
        <f t="shared" si="24"/>
        <v>1215</v>
      </c>
      <c r="R29" s="12">
        <f>Q29*H29</f>
        <v>1215</v>
      </c>
      <c r="S29" s="4">
        <f t="shared" si="25"/>
        <v>1080</v>
      </c>
      <c r="T29" s="137">
        <f>H29*S29</f>
        <v>1080</v>
      </c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4">
        <f t="shared" si="16"/>
        <v>0</v>
      </c>
      <c r="AH29" s="63"/>
      <c r="AI29" s="63"/>
      <c r="AJ29" s="63">
        <f t="shared" si="27"/>
        <v>0</v>
      </c>
      <c r="AK29" s="43"/>
      <c r="AL29" s="43"/>
      <c r="AM29" s="43"/>
      <c r="AN29" s="43"/>
      <c r="AO29" s="43"/>
      <c r="AP29" s="54"/>
      <c r="AQ29" s="54"/>
      <c r="AR29" s="54"/>
      <c r="AS29" s="54"/>
      <c r="AT29" s="54"/>
      <c r="AU29" s="54"/>
      <c r="AV29" s="54"/>
      <c r="AW29" s="45">
        <f t="shared" si="18"/>
        <v>0</v>
      </c>
      <c r="AX29" s="51">
        <v>1080</v>
      </c>
      <c r="AY29" s="46">
        <v>280</v>
      </c>
      <c r="AZ29" s="51">
        <f t="shared" si="28"/>
        <v>0</v>
      </c>
      <c r="BA29" s="75"/>
      <c r="BB29" s="75"/>
      <c r="BC29" s="75"/>
      <c r="BD29" s="75"/>
      <c r="BE29" s="75"/>
      <c r="BF29" s="74"/>
      <c r="BG29" s="74"/>
      <c r="BH29" s="74"/>
      <c r="BI29" s="74"/>
      <c r="BJ29" s="74"/>
      <c r="BK29" s="75"/>
      <c r="BL29" s="75"/>
      <c r="BM29" s="47">
        <f t="shared" si="26"/>
        <v>0</v>
      </c>
      <c r="BN29" s="61"/>
      <c r="BO29" s="60">
        <f t="shared" si="19"/>
        <v>0</v>
      </c>
      <c r="BP29" s="141"/>
      <c r="BQ29" s="137"/>
      <c r="BR29" s="138">
        <v>1</v>
      </c>
      <c r="BS29" s="63">
        <f>+(H29+AG29+AW29+BM29)/3</f>
        <v>0.33333333333333331</v>
      </c>
      <c r="BT29" s="63">
        <f t="shared" si="4"/>
        <v>1</v>
      </c>
      <c r="BU29" s="577">
        <f t="shared" si="29"/>
        <v>1</v>
      </c>
      <c r="BV29" s="566">
        <f>(J29+AY29)/2</f>
        <v>505.85365853658539</v>
      </c>
      <c r="BW29" s="139"/>
      <c r="BX29" s="59"/>
      <c r="BY29" s="59"/>
      <c r="BZ29" s="139"/>
      <c r="CA29" s="5">
        <f>MIN(I29,AH29,AX29,BN29,BY29)</f>
        <v>1080</v>
      </c>
      <c r="CB29" s="59">
        <f>MIN(J29,AH29,AI29,AX29,AY29,BN29,BX29)</f>
        <v>280</v>
      </c>
      <c r="CC29" s="587"/>
      <c r="CD29" s="596">
        <f t="shared" si="8"/>
        <v>680</v>
      </c>
      <c r="CE29" s="5">
        <f t="shared" si="9"/>
        <v>680</v>
      </c>
      <c r="CF29" s="724"/>
      <c r="CG29" s="606"/>
      <c r="CH29" s="707" t="str">
        <f t="shared" si="20"/>
        <v/>
      </c>
      <c r="CI29" s="59" t="str">
        <f t="shared" si="21"/>
        <v/>
      </c>
      <c r="CJ29" s="530" t="e">
        <f t="shared" si="10"/>
        <v>#VALUE!</v>
      </c>
      <c r="CK29" s="724"/>
      <c r="CL29" s="796"/>
    </row>
    <row r="30" spans="1:90" ht="13.15" customHeight="1" x14ac:dyDescent="0.25">
      <c r="A30" s="737"/>
      <c r="B30" s="37"/>
      <c r="C30" s="714"/>
      <c r="D30" s="383">
        <v>24</v>
      </c>
      <c r="E30" s="131"/>
      <c r="F30" s="182" t="s">
        <v>956</v>
      </c>
      <c r="G30" s="293" t="s">
        <v>1264</v>
      </c>
      <c r="H30" s="9"/>
      <c r="I30" s="80"/>
      <c r="J30" s="81"/>
      <c r="K30" s="80"/>
      <c r="L30" s="80"/>
      <c r="M30" s="80"/>
      <c r="N30" s="140"/>
      <c r="O30" s="10"/>
      <c r="P30" s="10"/>
      <c r="Q30" s="11"/>
      <c r="R30" s="12"/>
      <c r="S30" s="4"/>
      <c r="T30" s="137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  <c r="AH30" s="63"/>
      <c r="AI30" s="63"/>
      <c r="AJ30" s="63"/>
      <c r="AK30" s="43"/>
      <c r="AL30" s="43"/>
      <c r="AM30" s="43"/>
      <c r="AN30" s="43"/>
      <c r="AO30" s="43"/>
      <c r="AP30" s="54"/>
      <c r="AQ30" s="54"/>
      <c r="AR30" s="54"/>
      <c r="AS30" s="54"/>
      <c r="AT30" s="54"/>
      <c r="AU30" s="54"/>
      <c r="AV30" s="54"/>
      <c r="AW30" s="45"/>
      <c r="AX30" s="51"/>
      <c r="AY30" s="46"/>
      <c r="AZ30" s="51"/>
      <c r="BA30" s="75"/>
      <c r="BB30" s="75"/>
      <c r="BC30" s="75"/>
      <c r="BD30" s="75"/>
      <c r="BE30" s="75"/>
      <c r="BF30" s="74"/>
      <c r="BG30" s="74"/>
      <c r="BH30" s="74"/>
      <c r="BI30" s="74"/>
      <c r="BJ30" s="74"/>
      <c r="BK30" s="75"/>
      <c r="BL30" s="75"/>
      <c r="BM30" s="47"/>
      <c r="BN30" s="61"/>
      <c r="BO30" s="60"/>
      <c r="BP30" s="141"/>
      <c r="BQ30" s="137"/>
      <c r="BR30" s="138"/>
      <c r="BS30" s="63"/>
      <c r="BT30" s="63"/>
      <c r="BU30" s="577">
        <v>1</v>
      </c>
      <c r="BV30" s="566"/>
      <c r="BW30" s="139"/>
      <c r="BX30" s="59"/>
      <c r="BY30" s="59"/>
      <c r="BZ30" s="139"/>
      <c r="CA30" s="5"/>
      <c r="CB30" s="59"/>
      <c r="CC30" s="587"/>
      <c r="CD30" s="596">
        <v>155</v>
      </c>
      <c r="CE30" s="5">
        <f t="shared" si="9"/>
        <v>155</v>
      </c>
      <c r="CF30" s="724"/>
      <c r="CG30" s="606"/>
      <c r="CH30" s="707" t="str">
        <f t="shared" si="20"/>
        <v/>
      </c>
      <c r="CI30" s="59" t="str">
        <f t="shared" si="21"/>
        <v/>
      </c>
      <c r="CJ30" s="530" t="e">
        <f t="shared" si="10"/>
        <v>#VALUE!</v>
      </c>
      <c r="CK30" s="724"/>
      <c r="CL30" s="796"/>
    </row>
    <row r="31" spans="1:90" ht="13.15" customHeight="1" x14ac:dyDescent="0.25">
      <c r="A31" s="737"/>
      <c r="B31" s="37">
        <v>124</v>
      </c>
      <c r="C31" s="714"/>
      <c r="D31" s="383">
        <v>25</v>
      </c>
      <c r="E31" s="131" t="s">
        <v>98</v>
      </c>
      <c r="F31" s="182" t="s">
        <v>916</v>
      </c>
      <c r="G31" s="293" t="s">
        <v>1264</v>
      </c>
      <c r="H31" s="9"/>
      <c r="I31" s="79"/>
      <c r="J31" s="68"/>
      <c r="K31" s="79"/>
      <c r="L31" s="79">
        <f>M31/1.23</f>
        <v>0</v>
      </c>
      <c r="M31" s="79">
        <f>H31*K31</f>
        <v>0</v>
      </c>
      <c r="N31" s="140"/>
      <c r="O31" s="10"/>
      <c r="P31" s="10"/>
      <c r="Q31" s="11"/>
      <c r="R31" s="12"/>
      <c r="S31" s="4"/>
      <c r="T31" s="137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>
        <f>SUM(U31:AE31)</f>
        <v>0</v>
      </c>
      <c r="AH31" s="63"/>
      <c r="AI31" s="63"/>
      <c r="AJ31" s="63">
        <f t="shared" si="27"/>
        <v>0</v>
      </c>
      <c r="AK31" s="43"/>
      <c r="AL31" s="43"/>
      <c r="AM31" s="43"/>
      <c r="AN31" s="43"/>
      <c r="AO31" s="43"/>
      <c r="AP31" s="54"/>
      <c r="AQ31" s="54"/>
      <c r="AR31" s="54"/>
      <c r="AS31" s="54"/>
      <c r="AT31" s="54"/>
      <c r="AU31" s="54"/>
      <c r="AV31" s="54"/>
      <c r="AW31" s="45">
        <f>SUM(AK31:AV31)+AF31</f>
        <v>0</v>
      </c>
      <c r="AX31" s="58"/>
      <c r="AY31" s="62"/>
      <c r="AZ31" s="58">
        <f t="shared" si="28"/>
        <v>0</v>
      </c>
      <c r="BA31" s="75"/>
      <c r="BB31" s="75"/>
      <c r="BC31" s="75"/>
      <c r="BD31" s="75"/>
      <c r="BE31" s="75"/>
      <c r="BF31" s="74"/>
      <c r="BG31" s="74">
        <v>1</v>
      </c>
      <c r="BH31" s="74"/>
      <c r="BI31" s="74"/>
      <c r="BJ31" s="74"/>
      <c r="BK31" s="75"/>
      <c r="BL31" s="75"/>
      <c r="BM31" s="47">
        <f>SUM(BA31:BL31)</f>
        <v>1</v>
      </c>
      <c r="BN31" s="47">
        <v>215</v>
      </c>
      <c r="BO31" s="47">
        <f>BM31*BN31</f>
        <v>215</v>
      </c>
      <c r="BP31" s="136"/>
      <c r="BQ31" s="137"/>
      <c r="BR31" s="138">
        <v>1</v>
      </c>
      <c r="BS31" s="63">
        <f>+(H31+AG31+AW31+BM31)/3</f>
        <v>0.33333333333333331</v>
      </c>
      <c r="BT31" s="63">
        <f>BR31</f>
        <v>1</v>
      </c>
      <c r="BU31" s="577">
        <v>1</v>
      </c>
      <c r="BV31" s="566">
        <v>215</v>
      </c>
      <c r="BW31" s="139"/>
      <c r="BX31" s="63"/>
      <c r="BY31" s="59"/>
      <c r="BZ31" s="139"/>
      <c r="CA31" s="5">
        <f>MIN(I31,AH31,AX31,BN31,BY31)</f>
        <v>215</v>
      </c>
      <c r="CB31" s="59">
        <f>MIN(J31,AH31,AI31,AX31,AY31,BN31,BX31)</f>
        <v>215</v>
      </c>
      <c r="CC31" s="587"/>
      <c r="CD31" s="596">
        <f>IF(CA31=0,CB31,(CA31+CB31)/2)</f>
        <v>215</v>
      </c>
      <c r="CE31" s="5">
        <f>BU31*CD31</f>
        <v>215</v>
      </c>
      <c r="CF31" s="724"/>
      <c r="CG31" s="606"/>
      <c r="CH31" s="707" t="str">
        <f t="shared" si="20"/>
        <v/>
      </c>
      <c r="CI31" s="59" t="str">
        <f t="shared" si="21"/>
        <v/>
      </c>
      <c r="CJ31" s="530" t="e">
        <f t="shared" si="10"/>
        <v>#VALUE!</v>
      </c>
      <c r="CK31" s="724"/>
      <c r="CL31" s="796"/>
    </row>
    <row r="32" spans="1:90" ht="13.15" customHeight="1" x14ac:dyDescent="0.25">
      <c r="A32" s="737"/>
      <c r="B32" s="37"/>
      <c r="C32" s="714"/>
      <c r="D32" s="383">
        <v>26</v>
      </c>
      <c r="E32" s="131"/>
      <c r="F32" s="182" t="s">
        <v>955</v>
      </c>
      <c r="G32" s="293" t="s">
        <v>1264</v>
      </c>
      <c r="H32" s="9"/>
      <c r="I32" s="79"/>
      <c r="J32" s="68"/>
      <c r="K32" s="79"/>
      <c r="L32" s="79"/>
      <c r="M32" s="79"/>
      <c r="N32" s="140"/>
      <c r="O32" s="10"/>
      <c r="P32" s="10"/>
      <c r="Q32" s="11"/>
      <c r="R32" s="12"/>
      <c r="S32" s="4"/>
      <c r="T32" s="137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  <c r="AH32" s="63"/>
      <c r="AI32" s="63"/>
      <c r="AJ32" s="63"/>
      <c r="AK32" s="43"/>
      <c r="AL32" s="43"/>
      <c r="AM32" s="43"/>
      <c r="AN32" s="43"/>
      <c r="AO32" s="43"/>
      <c r="AP32" s="54"/>
      <c r="AQ32" s="54"/>
      <c r="AR32" s="54"/>
      <c r="AS32" s="54"/>
      <c r="AT32" s="54"/>
      <c r="AU32" s="54"/>
      <c r="AV32" s="54"/>
      <c r="AW32" s="45"/>
      <c r="AX32" s="58"/>
      <c r="AY32" s="62"/>
      <c r="AZ32" s="58"/>
      <c r="BA32" s="75"/>
      <c r="BB32" s="75"/>
      <c r="BC32" s="75"/>
      <c r="BD32" s="75"/>
      <c r="BE32" s="75"/>
      <c r="BF32" s="74"/>
      <c r="BG32" s="74"/>
      <c r="BH32" s="74"/>
      <c r="BI32" s="74"/>
      <c r="BJ32" s="74"/>
      <c r="BK32" s="75"/>
      <c r="BL32" s="75"/>
      <c r="BM32" s="47"/>
      <c r="BN32" s="47"/>
      <c r="BO32" s="47"/>
      <c r="BP32" s="136"/>
      <c r="BQ32" s="137"/>
      <c r="BR32" s="138"/>
      <c r="BS32" s="63"/>
      <c r="BT32" s="63"/>
      <c r="BU32" s="577">
        <v>1</v>
      </c>
      <c r="BV32" s="566"/>
      <c r="BW32" s="139"/>
      <c r="BX32" s="63"/>
      <c r="BY32" s="59"/>
      <c r="BZ32" s="139"/>
      <c r="CA32" s="5"/>
      <c r="CB32" s="59"/>
      <c r="CC32" s="587"/>
      <c r="CD32" s="596">
        <v>49</v>
      </c>
      <c r="CE32" s="5">
        <f>BU32*CD32</f>
        <v>49</v>
      </c>
      <c r="CF32" s="724"/>
      <c r="CG32" s="606"/>
      <c r="CH32" s="707" t="str">
        <f t="shared" si="20"/>
        <v/>
      </c>
      <c r="CI32" s="59" t="str">
        <f t="shared" si="21"/>
        <v/>
      </c>
      <c r="CJ32" s="530" t="e">
        <f t="shared" si="10"/>
        <v>#VALUE!</v>
      </c>
      <c r="CK32" s="724"/>
      <c r="CL32" s="796"/>
    </row>
    <row r="33" spans="1:90" ht="13.15" customHeight="1" x14ac:dyDescent="0.25">
      <c r="A33" s="737"/>
      <c r="B33" s="37"/>
      <c r="C33" s="714"/>
      <c r="D33" s="383">
        <v>27</v>
      </c>
      <c r="E33" s="131" t="s">
        <v>365</v>
      </c>
      <c r="F33" s="182" t="s">
        <v>366</v>
      </c>
      <c r="G33" s="293" t="s">
        <v>1264</v>
      </c>
      <c r="H33" s="9">
        <v>2</v>
      </c>
      <c r="I33" s="80"/>
      <c r="J33" s="81">
        <f t="shared" si="22"/>
        <v>101.6260162601626</v>
      </c>
      <c r="K33" s="80">
        <v>125</v>
      </c>
      <c r="L33" s="80">
        <f t="shared" si="0"/>
        <v>203.2520325203252</v>
      </c>
      <c r="M33" s="80">
        <f>H33*K33</f>
        <v>250</v>
      </c>
      <c r="N33" s="140">
        <f t="shared" si="23"/>
        <v>138.75</v>
      </c>
      <c r="O33" s="10">
        <f t="shared" si="12"/>
        <v>43.75</v>
      </c>
      <c r="P33" s="10">
        <f>N33*H33</f>
        <v>277.5</v>
      </c>
      <c r="Q33" s="11">
        <f t="shared" si="24"/>
        <v>168.75</v>
      </c>
      <c r="R33" s="12">
        <f>Q33*H33</f>
        <v>337.5</v>
      </c>
      <c r="S33" s="4">
        <f t="shared" si="25"/>
        <v>150</v>
      </c>
      <c r="T33" s="137">
        <f>H33*S33</f>
        <v>300</v>
      </c>
      <c r="U33" s="43"/>
      <c r="V33" s="43"/>
      <c r="W33" s="43">
        <v>1</v>
      </c>
      <c r="X33" s="43"/>
      <c r="Y33" s="43"/>
      <c r="Z33" s="43"/>
      <c r="AA33" s="43"/>
      <c r="AB33" s="43"/>
      <c r="AC33" s="43"/>
      <c r="AD33" s="43"/>
      <c r="AE33" s="43"/>
      <c r="AF33" s="43"/>
      <c r="AG33" s="44">
        <f t="shared" si="16"/>
        <v>1</v>
      </c>
      <c r="AH33" s="44">
        <v>78</v>
      </c>
      <c r="AI33" s="44">
        <v>59.6</v>
      </c>
      <c r="AJ33" s="44">
        <f t="shared" si="27"/>
        <v>59.6</v>
      </c>
      <c r="AK33" s="43"/>
      <c r="AL33" s="43">
        <v>1</v>
      </c>
      <c r="AM33" s="43"/>
      <c r="AN33" s="43"/>
      <c r="AO33" s="43"/>
      <c r="AP33" s="54"/>
      <c r="AQ33" s="54"/>
      <c r="AR33" s="54"/>
      <c r="AS33" s="54"/>
      <c r="AT33" s="54"/>
      <c r="AU33" s="54"/>
      <c r="AV33" s="54"/>
      <c r="AW33" s="45">
        <f t="shared" si="18"/>
        <v>1</v>
      </c>
      <c r="AX33" s="51">
        <v>150</v>
      </c>
      <c r="AY33" s="51">
        <v>60.75</v>
      </c>
      <c r="AZ33" s="51">
        <f t="shared" si="28"/>
        <v>60.75</v>
      </c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47">
        <f t="shared" si="26"/>
        <v>0</v>
      </c>
      <c r="BN33" s="60"/>
      <c r="BO33" s="60">
        <f t="shared" si="19"/>
        <v>0</v>
      </c>
      <c r="BP33" s="142"/>
      <c r="BQ33" s="137"/>
      <c r="BR33" s="138">
        <v>2</v>
      </c>
      <c r="BS33" s="63">
        <f t="shared" ref="BS33:BS61" si="30">+(H33+AG33+AW33+BM33)/3</f>
        <v>1.3333333333333333</v>
      </c>
      <c r="BT33" s="63">
        <f t="shared" si="4"/>
        <v>2</v>
      </c>
      <c r="BU33" s="577">
        <v>4</v>
      </c>
      <c r="BV33" s="566">
        <v>78</v>
      </c>
      <c r="BW33" s="139"/>
      <c r="BX33" s="59"/>
      <c r="BY33" s="59"/>
      <c r="BZ33" s="139"/>
      <c r="CA33" s="5">
        <f t="shared" ref="CA33:CA61" si="31">MIN(I33,AH33,AX33,BN33,BY33)</f>
        <v>78</v>
      </c>
      <c r="CB33" s="59">
        <f t="shared" ref="CB33:CB61" si="32">MIN(J33,AH33,AI33,AX33,AY33,BN33,BX33)</f>
        <v>59.6</v>
      </c>
      <c r="CC33" s="587"/>
      <c r="CD33" s="596">
        <f t="shared" si="8"/>
        <v>68.8</v>
      </c>
      <c r="CE33" s="5">
        <f t="shared" si="9"/>
        <v>275.2</v>
      </c>
      <c r="CF33" s="724"/>
      <c r="CG33" s="606"/>
      <c r="CH33" s="707" t="str">
        <f t="shared" si="20"/>
        <v/>
      </c>
      <c r="CI33" s="59" t="str">
        <f t="shared" si="21"/>
        <v/>
      </c>
      <c r="CJ33" s="530" t="e">
        <f t="shared" si="10"/>
        <v>#VALUE!</v>
      </c>
      <c r="CK33" s="724"/>
      <c r="CL33" s="796"/>
    </row>
    <row r="34" spans="1:90" ht="13.15" customHeight="1" x14ac:dyDescent="0.25">
      <c r="A34" s="737"/>
      <c r="B34" s="37"/>
      <c r="C34" s="714"/>
      <c r="D34" s="383">
        <v>28</v>
      </c>
      <c r="E34" s="131" t="s">
        <v>367</v>
      </c>
      <c r="F34" s="182" t="s">
        <v>368</v>
      </c>
      <c r="G34" s="293" t="s">
        <v>1264</v>
      </c>
      <c r="H34" s="9">
        <v>1</v>
      </c>
      <c r="I34" s="80"/>
      <c r="J34" s="81">
        <f t="shared" si="22"/>
        <v>138.21138211382114</v>
      </c>
      <c r="K34" s="80">
        <v>170</v>
      </c>
      <c r="L34" s="80">
        <f t="shared" si="0"/>
        <v>138.21138211382114</v>
      </c>
      <c r="M34" s="80">
        <f>H34*K34</f>
        <v>170</v>
      </c>
      <c r="N34" s="140">
        <f t="shared" si="23"/>
        <v>188.70000000000002</v>
      </c>
      <c r="O34" s="10">
        <f t="shared" si="12"/>
        <v>59.499999999999993</v>
      </c>
      <c r="P34" s="10">
        <f>N34*H34</f>
        <v>188.70000000000002</v>
      </c>
      <c r="Q34" s="11">
        <f t="shared" si="24"/>
        <v>229.5</v>
      </c>
      <c r="R34" s="12">
        <f>Q34*H34</f>
        <v>229.5</v>
      </c>
      <c r="S34" s="4">
        <f t="shared" si="25"/>
        <v>204</v>
      </c>
      <c r="T34" s="137">
        <f>H34*S34</f>
        <v>204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>
        <f t="shared" si="16"/>
        <v>0</v>
      </c>
      <c r="AH34" s="63"/>
      <c r="AI34" s="63"/>
      <c r="AJ34" s="63">
        <f t="shared" si="27"/>
        <v>0</v>
      </c>
      <c r="AK34" s="43"/>
      <c r="AL34" s="43"/>
      <c r="AM34" s="43"/>
      <c r="AN34" s="43"/>
      <c r="AO34" s="43"/>
      <c r="AP34" s="54"/>
      <c r="AQ34" s="54"/>
      <c r="AR34" s="54"/>
      <c r="AS34" s="54"/>
      <c r="AT34" s="54"/>
      <c r="AU34" s="54"/>
      <c r="AV34" s="54"/>
      <c r="AW34" s="45">
        <f t="shared" si="18"/>
        <v>0</v>
      </c>
      <c r="AX34" s="51">
        <v>204</v>
      </c>
      <c r="AY34" s="46">
        <v>99.68</v>
      </c>
      <c r="AZ34" s="51">
        <f t="shared" si="28"/>
        <v>0</v>
      </c>
      <c r="BA34" s="75"/>
      <c r="BB34" s="75"/>
      <c r="BC34" s="75"/>
      <c r="BD34" s="75"/>
      <c r="BE34" s="75"/>
      <c r="BF34" s="74"/>
      <c r="BG34" s="74"/>
      <c r="BH34" s="74"/>
      <c r="BI34" s="74"/>
      <c r="BJ34" s="74"/>
      <c r="BK34" s="75"/>
      <c r="BL34" s="75"/>
      <c r="BM34" s="47">
        <f t="shared" si="26"/>
        <v>0</v>
      </c>
      <c r="BN34" s="61"/>
      <c r="BO34" s="60">
        <f t="shared" si="19"/>
        <v>0</v>
      </c>
      <c r="BP34" s="141"/>
      <c r="BQ34" s="137"/>
      <c r="BR34" s="138">
        <v>1</v>
      </c>
      <c r="BS34" s="63">
        <f t="shared" si="30"/>
        <v>0.33333333333333331</v>
      </c>
      <c r="BT34" s="63">
        <f t="shared" si="4"/>
        <v>1</v>
      </c>
      <c r="BU34" s="577">
        <f t="shared" si="29"/>
        <v>1</v>
      </c>
      <c r="BV34" s="566">
        <v>138.21</v>
      </c>
      <c r="BW34" s="139"/>
      <c r="BX34" s="59"/>
      <c r="BY34" s="59"/>
      <c r="BZ34" s="139"/>
      <c r="CA34" s="5">
        <f t="shared" si="31"/>
        <v>204</v>
      </c>
      <c r="CB34" s="59">
        <f t="shared" si="32"/>
        <v>99.68</v>
      </c>
      <c r="CC34" s="587"/>
      <c r="CD34" s="596">
        <f t="shared" si="8"/>
        <v>151.84</v>
      </c>
      <c r="CE34" s="5">
        <f t="shared" si="9"/>
        <v>151.84</v>
      </c>
      <c r="CF34" s="724"/>
      <c r="CG34" s="606"/>
      <c r="CH34" s="707" t="str">
        <f t="shared" si="20"/>
        <v/>
      </c>
      <c r="CI34" s="59" t="str">
        <f t="shared" si="21"/>
        <v/>
      </c>
      <c r="CJ34" s="530" t="e">
        <f t="shared" si="10"/>
        <v>#VALUE!</v>
      </c>
      <c r="CK34" s="724"/>
      <c r="CL34" s="796"/>
    </row>
    <row r="35" spans="1:90" ht="13.15" customHeight="1" x14ac:dyDescent="0.25">
      <c r="A35" s="737"/>
      <c r="B35" s="37"/>
      <c r="C35" s="714"/>
      <c r="D35" s="383">
        <v>29</v>
      </c>
      <c r="E35" s="131" t="s">
        <v>1328</v>
      </c>
      <c r="F35" s="182" t="s">
        <v>913</v>
      </c>
      <c r="G35" s="293" t="s">
        <v>1264</v>
      </c>
      <c r="H35" s="9"/>
      <c r="I35" s="79"/>
      <c r="J35" s="68"/>
      <c r="K35" s="79"/>
      <c r="L35" s="79">
        <f>M35/1.23</f>
        <v>0</v>
      </c>
      <c r="M35" s="79"/>
      <c r="N35" s="140"/>
      <c r="O35" s="10"/>
      <c r="P35" s="10"/>
      <c r="Q35" s="11"/>
      <c r="R35" s="12"/>
      <c r="S35" s="4"/>
      <c r="T35" s="137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>
        <v>1</v>
      </c>
      <c r="AG35" s="44">
        <f>SUM(U35:AE35)</f>
        <v>0</v>
      </c>
      <c r="AH35" s="63"/>
      <c r="AI35" s="63"/>
      <c r="AJ35" s="63">
        <f>AG35*AI35</f>
        <v>0</v>
      </c>
      <c r="AK35" s="43"/>
      <c r="AL35" s="43"/>
      <c r="AM35" s="43"/>
      <c r="AN35" s="43"/>
      <c r="AO35" s="43"/>
      <c r="AP35" s="54"/>
      <c r="AQ35" s="54"/>
      <c r="AR35" s="54"/>
      <c r="AS35" s="54"/>
      <c r="AT35" s="54"/>
      <c r="AU35" s="54"/>
      <c r="AV35" s="54"/>
      <c r="AW35" s="45">
        <f>SUM(AK35:AV35)+AF35</f>
        <v>1</v>
      </c>
      <c r="AX35" s="50"/>
      <c r="AY35" s="50">
        <v>150</v>
      </c>
      <c r="AZ35" s="50">
        <f>AW35*AY35</f>
        <v>150</v>
      </c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47">
        <f>SUM(BA35:BL35)</f>
        <v>0</v>
      </c>
      <c r="BN35" s="58"/>
      <c r="BO35" s="58">
        <f>BM35*BN35</f>
        <v>0</v>
      </c>
      <c r="BP35" s="144" t="s">
        <v>1296</v>
      </c>
      <c r="BQ35" s="137"/>
      <c r="BR35" s="138">
        <v>1</v>
      </c>
      <c r="BS35" s="63">
        <f t="shared" si="30"/>
        <v>0.33333333333333331</v>
      </c>
      <c r="BT35" s="63">
        <f>BR35</f>
        <v>1</v>
      </c>
      <c r="BU35" s="577">
        <f>BR35</f>
        <v>1</v>
      </c>
      <c r="BV35" s="566">
        <v>150</v>
      </c>
      <c r="BW35" s="139"/>
      <c r="BX35" s="59"/>
      <c r="BY35" s="59"/>
      <c r="BZ35" s="139"/>
      <c r="CA35" s="5">
        <f t="shared" si="31"/>
        <v>0</v>
      </c>
      <c r="CB35" s="59">
        <f t="shared" si="32"/>
        <v>150</v>
      </c>
      <c r="CC35" s="587"/>
      <c r="CD35" s="596">
        <f>IF(CA35=0,CB35,(CA35+CB35)/2)</f>
        <v>150</v>
      </c>
      <c r="CE35" s="5">
        <f>BU35*CD35</f>
        <v>150</v>
      </c>
      <c r="CF35" s="724"/>
      <c r="CG35" s="606"/>
      <c r="CH35" s="707" t="str">
        <f t="shared" si="20"/>
        <v/>
      </c>
      <c r="CI35" s="59" t="str">
        <f t="shared" si="21"/>
        <v/>
      </c>
      <c r="CJ35" s="530" t="e">
        <f t="shared" si="10"/>
        <v>#VALUE!</v>
      </c>
      <c r="CK35" s="724"/>
      <c r="CL35" s="796"/>
    </row>
    <row r="36" spans="1:90" ht="13.15" customHeight="1" x14ac:dyDescent="0.25">
      <c r="A36" s="737"/>
      <c r="B36" s="37"/>
      <c r="C36" s="714"/>
      <c r="D36" s="383">
        <v>30</v>
      </c>
      <c r="E36" s="133" t="s">
        <v>223</v>
      </c>
      <c r="F36" s="184" t="s">
        <v>224</v>
      </c>
      <c r="G36" s="293" t="s">
        <v>1264</v>
      </c>
      <c r="H36" s="9"/>
      <c r="I36" s="79"/>
      <c r="J36" s="68"/>
      <c r="K36" s="79"/>
      <c r="L36" s="79">
        <f t="shared" si="0"/>
        <v>0</v>
      </c>
      <c r="M36" s="79"/>
      <c r="N36" s="140"/>
      <c r="O36" s="10"/>
      <c r="P36" s="10"/>
      <c r="Q36" s="11"/>
      <c r="R36" s="12"/>
      <c r="S36" s="4"/>
      <c r="T36" s="137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4">
        <f t="shared" si="16"/>
        <v>0</v>
      </c>
      <c r="AH36" s="44">
        <v>250</v>
      </c>
      <c r="AI36" s="44">
        <v>105</v>
      </c>
      <c r="AJ36" s="44">
        <f t="shared" si="27"/>
        <v>0</v>
      </c>
      <c r="AK36" s="43"/>
      <c r="AL36" s="43"/>
      <c r="AM36" s="43"/>
      <c r="AN36" s="43"/>
      <c r="AO36" s="43"/>
      <c r="AP36" s="54"/>
      <c r="AQ36" s="54"/>
      <c r="AR36" s="54"/>
      <c r="AS36" s="54"/>
      <c r="AT36" s="54"/>
      <c r="AU36" s="54"/>
      <c r="AV36" s="54"/>
      <c r="AW36" s="45">
        <f t="shared" si="18"/>
        <v>0</v>
      </c>
      <c r="AX36" s="58"/>
      <c r="AY36" s="58"/>
      <c r="AZ36" s="58">
        <f t="shared" si="28"/>
        <v>0</v>
      </c>
      <c r="BA36" s="75"/>
      <c r="BB36" s="75"/>
      <c r="BC36" s="75"/>
      <c r="BD36" s="75"/>
      <c r="BE36" s="75"/>
      <c r="BF36" s="74"/>
      <c r="BG36" s="74">
        <f>1+1</f>
        <v>2</v>
      </c>
      <c r="BH36" s="74"/>
      <c r="BI36" s="74"/>
      <c r="BJ36" s="74"/>
      <c r="BK36" s="75"/>
      <c r="BL36" s="75"/>
      <c r="BM36" s="47">
        <f t="shared" si="26"/>
        <v>2</v>
      </c>
      <c r="BN36" s="47">
        <v>155</v>
      </c>
      <c r="BO36" s="47">
        <f t="shared" si="19"/>
        <v>310</v>
      </c>
      <c r="BP36" s="136"/>
      <c r="BQ36" s="137"/>
      <c r="BR36" s="138">
        <v>2</v>
      </c>
      <c r="BS36" s="63">
        <f t="shared" si="30"/>
        <v>0.66666666666666663</v>
      </c>
      <c r="BT36" s="63">
        <f t="shared" si="4"/>
        <v>2</v>
      </c>
      <c r="BU36" s="577">
        <v>4</v>
      </c>
      <c r="BV36" s="566">
        <f>(BN36+AI36)/2</f>
        <v>130</v>
      </c>
      <c r="BW36" s="139"/>
      <c r="BX36" s="59"/>
      <c r="BY36" s="59"/>
      <c r="BZ36" s="139"/>
      <c r="CA36" s="5">
        <f t="shared" si="31"/>
        <v>155</v>
      </c>
      <c r="CB36" s="59">
        <f t="shared" si="32"/>
        <v>105</v>
      </c>
      <c r="CC36" s="587"/>
      <c r="CD36" s="596">
        <f t="shared" si="8"/>
        <v>130</v>
      </c>
      <c r="CE36" s="5">
        <f t="shared" si="9"/>
        <v>520</v>
      </c>
      <c r="CF36" s="724"/>
      <c r="CG36" s="606"/>
      <c r="CH36" s="707" t="str">
        <f t="shared" si="20"/>
        <v/>
      </c>
      <c r="CI36" s="59" t="str">
        <f t="shared" si="21"/>
        <v/>
      </c>
      <c r="CJ36" s="530" t="e">
        <f t="shared" si="10"/>
        <v>#VALUE!</v>
      </c>
      <c r="CK36" s="724"/>
      <c r="CL36" s="796"/>
    </row>
    <row r="37" spans="1:90" ht="13.15" customHeight="1" x14ac:dyDescent="0.25">
      <c r="A37" s="737"/>
      <c r="B37" s="37"/>
      <c r="C37" s="714"/>
      <c r="D37" s="383">
        <v>31</v>
      </c>
      <c r="E37" s="133" t="s">
        <v>303</v>
      </c>
      <c r="F37" s="184" t="s">
        <v>302</v>
      </c>
      <c r="G37" s="293" t="s">
        <v>1264</v>
      </c>
      <c r="H37" s="9"/>
      <c r="I37" s="79"/>
      <c r="J37" s="68"/>
      <c r="K37" s="79"/>
      <c r="L37" s="79">
        <f t="shared" si="0"/>
        <v>0</v>
      </c>
      <c r="M37" s="79"/>
      <c r="N37" s="140"/>
      <c r="O37" s="10"/>
      <c r="P37" s="10"/>
      <c r="Q37" s="11"/>
      <c r="R37" s="12"/>
      <c r="S37" s="4"/>
      <c r="T37" s="137"/>
      <c r="U37" s="43"/>
      <c r="V37" s="43"/>
      <c r="W37" s="43">
        <v>1</v>
      </c>
      <c r="X37" s="43"/>
      <c r="Y37" s="43"/>
      <c r="Z37" s="43"/>
      <c r="AA37" s="43"/>
      <c r="AB37" s="43"/>
      <c r="AC37" s="43"/>
      <c r="AD37" s="43"/>
      <c r="AE37" s="43"/>
      <c r="AF37" s="43"/>
      <c r="AG37" s="44">
        <f t="shared" si="16"/>
        <v>1</v>
      </c>
      <c r="AH37" s="44">
        <v>255</v>
      </c>
      <c r="AI37" s="44">
        <v>210</v>
      </c>
      <c r="AJ37" s="44">
        <f t="shared" si="27"/>
        <v>210</v>
      </c>
      <c r="AK37" s="43"/>
      <c r="AL37" s="43"/>
      <c r="AM37" s="43"/>
      <c r="AN37" s="43"/>
      <c r="AO37" s="43"/>
      <c r="AP37" s="54"/>
      <c r="AQ37" s="54"/>
      <c r="AR37" s="54"/>
      <c r="AS37" s="54"/>
      <c r="AT37" s="54"/>
      <c r="AU37" s="54"/>
      <c r="AV37" s="54"/>
      <c r="AW37" s="45">
        <f t="shared" si="18"/>
        <v>0</v>
      </c>
      <c r="AX37" s="58"/>
      <c r="AY37" s="62"/>
      <c r="AZ37" s="58">
        <f t="shared" si="28"/>
        <v>0</v>
      </c>
      <c r="BA37" s="75"/>
      <c r="BB37" s="75"/>
      <c r="BC37" s="75"/>
      <c r="BD37" s="75"/>
      <c r="BE37" s="75"/>
      <c r="BF37" s="74"/>
      <c r="BG37" s="74"/>
      <c r="BH37" s="74"/>
      <c r="BI37" s="74"/>
      <c r="BJ37" s="74"/>
      <c r="BK37" s="75"/>
      <c r="BL37" s="75"/>
      <c r="BM37" s="47">
        <f t="shared" si="26"/>
        <v>0</v>
      </c>
      <c r="BN37" s="62"/>
      <c r="BO37" s="58">
        <f t="shared" si="19"/>
        <v>0</v>
      </c>
      <c r="BP37" s="142"/>
      <c r="BQ37" s="137"/>
      <c r="BR37" s="138">
        <v>1</v>
      </c>
      <c r="BS37" s="63">
        <f t="shared" si="30"/>
        <v>0.33333333333333331</v>
      </c>
      <c r="BT37" s="63">
        <f t="shared" si="4"/>
        <v>1</v>
      </c>
      <c r="BU37" s="577">
        <v>2</v>
      </c>
      <c r="BV37" s="566">
        <v>210</v>
      </c>
      <c r="BW37" s="139"/>
      <c r="BX37" s="59"/>
      <c r="BY37" s="59"/>
      <c r="BZ37" s="139"/>
      <c r="CA37" s="5">
        <f t="shared" si="31"/>
        <v>255</v>
      </c>
      <c r="CB37" s="59">
        <f t="shared" si="32"/>
        <v>210</v>
      </c>
      <c r="CC37" s="587"/>
      <c r="CD37" s="596">
        <f t="shared" si="8"/>
        <v>232.5</v>
      </c>
      <c r="CE37" s="5">
        <f t="shared" si="9"/>
        <v>465</v>
      </c>
      <c r="CF37" s="724"/>
      <c r="CG37" s="606"/>
      <c r="CH37" s="707" t="str">
        <f t="shared" si="20"/>
        <v/>
      </c>
      <c r="CI37" s="59" t="str">
        <f t="shared" si="21"/>
        <v/>
      </c>
      <c r="CJ37" s="530" t="e">
        <f t="shared" si="10"/>
        <v>#VALUE!</v>
      </c>
      <c r="CK37" s="724"/>
      <c r="CL37" s="796"/>
    </row>
    <row r="38" spans="1:90" ht="13.15" customHeight="1" x14ac:dyDescent="0.25">
      <c r="A38" s="737"/>
      <c r="B38" s="37"/>
      <c r="C38" s="714"/>
      <c r="D38" s="383">
        <v>32</v>
      </c>
      <c r="E38" s="131" t="s">
        <v>369</v>
      </c>
      <c r="F38" s="182" t="s">
        <v>370</v>
      </c>
      <c r="G38" s="293" t="s">
        <v>1264</v>
      </c>
      <c r="H38" s="9">
        <v>10</v>
      </c>
      <c r="I38" s="80"/>
      <c r="J38" s="81">
        <f t="shared" si="22"/>
        <v>47.886178861788615</v>
      </c>
      <c r="K38" s="80">
        <v>58.9</v>
      </c>
      <c r="L38" s="80">
        <f t="shared" si="0"/>
        <v>478.86178861788619</v>
      </c>
      <c r="M38" s="80">
        <f>H38*K38</f>
        <v>589</v>
      </c>
      <c r="N38" s="140">
        <f t="shared" si="23"/>
        <v>65.379000000000005</v>
      </c>
      <c r="O38" s="10">
        <f t="shared" si="12"/>
        <v>20.614999999999998</v>
      </c>
      <c r="P38" s="10">
        <f>N38*H38</f>
        <v>653.79000000000008</v>
      </c>
      <c r="Q38" s="11">
        <f t="shared" si="24"/>
        <v>79.515000000000001</v>
      </c>
      <c r="R38" s="12">
        <f>Q38*H38</f>
        <v>795.15</v>
      </c>
      <c r="S38" s="4">
        <f t="shared" si="25"/>
        <v>70.679999999999993</v>
      </c>
      <c r="T38" s="137">
        <f>H38*S38</f>
        <v>706.8</v>
      </c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4">
        <f t="shared" si="16"/>
        <v>0</v>
      </c>
      <c r="AH38" s="63"/>
      <c r="AI38" s="63"/>
      <c r="AJ38" s="63">
        <f t="shared" si="27"/>
        <v>0</v>
      </c>
      <c r="AK38" s="43"/>
      <c r="AL38" s="43"/>
      <c r="AM38" s="43"/>
      <c r="AN38" s="43">
        <v>1</v>
      </c>
      <c r="AO38" s="43"/>
      <c r="AP38" s="54"/>
      <c r="AQ38" s="54"/>
      <c r="AR38" s="54"/>
      <c r="AS38" s="54"/>
      <c r="AT38" s="54"/>
      <c r="AU38" s="54"/>
      <c r="AV38" s="54"/>
      <c r="AW38" s="45">
        <f t="shared" si="18"/>
        <v>1</v>
      </c>
      <c r="AX38" s="51">
        <v>70.680000000000007</v>
      </c>
      <c r="AY38" s="51">
        <v>32.909999999999997</v>
      </c>
      <c r="AZ38" s="51">
        <f t="shared" si="28"/>
        <v>32.909999999999997</v>
      </c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47">
        <f t="shared" si="26"/>
        <v>0</v>
      </c>
      <c r="BN38" s="60"/>
      <c r="BO38" s="60">
        <f t="shared" si="19"/>
        <v>0</v>
      </c>
      <c r="BP38" s="141"/>
      <c r="BQ38" s="137"/>
      <c r="BR38" s="146">
        <v>10</v>
      </c>
      <c r="BS38" s="63">
        <f t="shared" si="30"/>
        <v>3.6666666666666665</v>
      </c>
      <c r="BT38" s="63">
        <v>5</v>
      </c>
      <c r="BU38" s="577">
        <v>10</v>
      </c>
      <c r="BV38" s="566">
        <v>47.89</v>
      </c>
      <c r="BW38" s="139"/>
      <c r="BX38" s="59"/>
      <c r="BY38" s="59"/>
      <c r="BZ38" s="139"/>
      <c r="CA38" s="5">
        <f t="shared" si="31"/>
        <v>70.680000000000007</v>
      </c>
      <c r="CB38" s="59">
        <f t="shared" si="32"/>
        <v>32.909999999999997</v>
      </c>
      <c r="CC38" s="587"/>
      <c r="CD38" s="596">
        <f t="shared" si="8"/>
        <v>51.795000000000002</v>
      </c>
      <c r="CE38" s="5">
        <f t="shared" si="9"/>
        <v>517.95000000000005</v>
      </c>
      <c r="CF38" s="724"/>
      <c r="CG38" s="606"/>
      <c r="CH38" s="707" t="str">
        <f t="shared" si="20"/>
        <v/>
      </c>
      <c r="CI38" s="59" t="str">
        <f t="shared" si="21"/>
        <v/>
      </c>
      <c r="CJ38" s="530" t="e">
        <f t="shared" si="10"/>
        <v>#VALUE!</v>
      </c>
      <c r="CK38" s="724"/>
      <c r="CL38" s="796"/>
    </row>
    <row r="39" spans="1:90" ht="13.15" customHeight="1" thickBot="1" x14ac:dyDescent="0.3">
      <c r="A39" s="738"/>
      <c r="B39" s="130"/>
      <c r="C39" s="715"/>
      <c r="D39" s="384">
        <v>33</v>
      </c>
      <c r="E39" s="202" t="s">
        <v>371</v>
      </c>
      <c r="F39" s="203" t="s">
        <v>372</v>
      </c>
      <c r="G39" s="294" t="s">
        <v>1264</v>
      </c>
      <c r="H39" s="101">
        <v>1</v>
      </c>
      <c r="I39" s="102"/>
      <c r="J39" s="103">
        <f t="shared" si="22"/>
        <v>47.560975609756099</v>
      </c>
      <c r="K39" s="102">
        <v>58.5</v>
      </c>
      <c r="L39" s="102">
        <f t="shared" si="0"/>
        <v>47.560975609756099</v>
      </c>
      <c r="M39" s="102">
        <f>H39*K39</f>
        <v>58.5</v>
      </c>
      <c r="N39" s="204">
        <f t="shared" si="23"/>
        <v>64.935000000000002</v>
      </c>
      <c r="O39" s="19">
        <f t="shared" si="12"/>
        <v>20.474999999999998</v>
      </c>
      <c r="P39" s="19">
        <f>N39*H39</f>
        <v>64.935000000000002</v>
      </c>
      <c r="Q39" s="20">
        <f t="shared" si="24"/>
        <v>78.974999999999994</v>
      </c>
      <c r="R39" s="21">
        <f>Q39*H39</f>
        <v>78.974999999999994</v>
      </c>
      <c r="S39" s="205">
        <f t="shared" si="25"/>
        <v>70.2</v>
      </c>
      <c r="T39" s="206">
        <f>H39*S39</f>
        <v>70.2</v>
      </c>
      <c r="U39" s="104"/>
      <c r="V39" s="104">
        <v>1</v>
      </c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5">
        <f t="shared" si="16"/>
        <v>1</v>
      </c>
      <c r="AH39" s="105">
        <v>65</v>
      </c>
      <c r="AI39" s="105">
        <v>48.9</v>
      </c>
      <c r="AJ39" s="105">
        <f t="shared" si="27"/>
        <v>48.9</v>
      </c>
      <c r="AK39" s="104"/>
      <c r="AL39" s="104"/>
      <c r="AM39" s="104"/>
      <c r="AN39" s="104">
        <v>1</v>
      </c>
      <c r="AO39" s="104"/>
      <c r="AP39" s="107"/>
      <c r="AQ39" s="107"/>
      <c r="AR39" s="107"/>
      <c r="AS39" s="107"/>
      <c r="AT39" s="107"/>
      <c r="AU39" s="107"/>
      <c r="AV39" s="107"/>
      <c r="AW39" s="108">
        <f t="shared" si="18"/>
        <v>1</v>
      </c>
      <c r="AX39" s="109">
        <v>70.2</v>
      </c>
      <c r="AY39" s="109">
        <v>46</v>
      </c>
      <c r="AZ39" s="109">
        <f t="shared" si="28"/>
        <v>46</v>
      </c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1">
        <f t="shared" si="26"/>
        <v>0</v>
      </c>
      <c r="BN39" s="113"/>
      <c r="BO39" s="113">
        <f t="shared" si="19"/>
        <v>0</v>
      </c>
      <c r="BP39" s="254"/>
      <c r="BQ39" s="206"/>
      <c r="BR39" s="208">
        <v>1</v>
      </c>
      <c r="BS39" s="106">
        <f t="shared" si="30"/>
        <v>1</v>
      </c>
      <c r="BT39" s="106">
        <f>BR39</f>
        <v>1</v>
      </c>
      <c r="BU39" s="578">
        <v>2</v>
      </c>
      <c r="BV39" s="567">
        <v>47.56</v>
      </c>
      <c r="BW39" s="209"/>
      <c r="BX39" s="112"/>
      <c r="BY39" s="112"/>
      <c r="BZ39" s="209"/>
      <c r="CA39" s="210">
        <f t="shared" si="31"/>
        <v>65</v>
      </c>
      <c r="CB39" s="112">
        <f t="shared" si="32"/>
        <v>46</v>
      </c>
      <c r="CC39" s="588"/>
      <c r="CD39" s="597">
        <f t="shared" si="8"/>
        <v>55.5</v>
      </c>
      <c r="CE39" s="210">
        <f t="shared" si="9"/>
        <v>111</v>
      </c>
      <c r="CF39" s="725"/>
      <c r="CG39" s="607"/>
      <c r="CH39" s="708" t="str">
        <f t="shared" si="20"/>
        <v/>
      </c>
      <c r="CI39" s="112" t="str">
        <f t="shared" si="21"/>
        <v/>
      </c>
      <c r="CJ39" s="531" t="e">
        <f t="shared" si="10"/>
        <v>#VALUE!</v>
      </c>
      <c r="CK39" s="725"/>
      <c r="CL39" s="797"/>
    </row>
    <row r="40" spans="1:90" ht="13.15" customHeight="1" x14ac:dyDescent="0.25">
      <c r="A40" s="734" t="s">
        <v>1251</v>
      </c>
      <c r="B40" s="114"/>
      <c r="C40" s="711">
        <v>5</v>
      </c>
      <c r="D40" s="382">
        <v>34</v>
      </c>
      <c r="E40" s="193" t="s">
        <v>373</v>
      </c>
      <c r="F40" s="194" t="s">
        <v>374</v>
      </c>
      <c r="G40" s="292" t="s">
        <v>1264</v>
      </c>
      <c r="H40" s="92">
        <v>2</v>
      </c>
      <c r="I40" s="115"/>
      <c r="J40" s="116">
        <f t="shared" si="22"/>
        <v>5.4065040650406511</v>
      </c>
      <c r="K40" s="115">
        <v>6.65</v>
      </c>
      <c r="L40" s="115">
        <f t="shared" si="0"/>
        <v>10.813008130081302</v>
      </c>
      <c r="M40" s="115">
        <f t="shared" ref="M40:M45" si="33">H40*K40</f>
        <v>13.3</v>
      </c>
      <c r="N40" s="236">
        <f t="shared" si="23"/>
        <v>7.3815000000000008</v>
      </c>
      <c r="O40" s="22">
        <f t="shared" si="12"/>
        <v>2.3275000000000001</v>
      </c>
      <c r="P40" s="22">
        <f t="shared" ref="P40:P45" si="34">N40*H40</f>
        <v>14.763000000000002</v>
      </c>
      <c r="Q40" s="23">
        <f t="shared" si="24"/>
        <v>8.9775000000000009</v>
      </c>
      <c r="R40" s="24">
        <f t="shared" ref="R40:R45" si="35">Q40*H40</f>
        <v>17.955000000000002</v>
      </c>
      <c r="S40" s="94">
        <f t="shared" si="25"/>
        <v>7.98</v>
      </c>
      <c r="T40" s="196">
        <f t="shared" ref="T40:T45" si="36">H40*S40</f>
        <v>15.96</v>
      </c>
      <c r="U40" s="95"/>
      <c r="V40" s="95"/>
      <c r="W40" s="95">
        <v>18</v>
      </c>
      <c r="X40" s="95"/>
      <c r="Y40" s="95"/>
      <c r="Z40" s="95"/>
      <c r="AA40" s="95"/>
      <c r="AB40" s="95"/>
      <c r="AC40" s="95"/>
      <c r="AD40" s="95"/>
      <c r="AE40" s="95"/>
      <c r="AF40" s="95">
        <v>2</v>
      </c>
      <c r="AG40" s="96">
        <f t="shared" si="16"/>
        <v>18</v>
      </c>
      <c r="AH40" s="117"/>
      <c r="AI40" s="117">
        <v>7.6</v>
      </c>
      <c r="AJ40" s="117">
        <f t="shared" si="27"/>
        <v>136.79999999999998</v>
      </c>
      <c r="AK40" s="95"/>
      <c r="AL40" s="95">
        <v>5</v>
      </c>
      <c r="AM40" s="95"/>
      <c r="AN40" s="95"/>
      <c r="AO40" s="95">
        <v>2</v>
      </c>
      <c r="AP40" s="97"/>
      <c r="AQ40" s="97"/>
      <c r="AR40" s="97"/>
      <c r="AS40" s="97"/>
      <c r="AT40" s="97"/>
      <c r="AU40" s="97"/>
      <c r="AV40" s="97"/>
      <c r="AW40" s="98">
        <f t="shared" si="18"/>
        <v>9</v>
      </c>
      <c r="AX40" s="118">
        <v>7.98</v>
      </c>
      <c r="AY40" s="98">
        <v>3.14</v>
      </c>
      <c r="AZ40" s="118">
        <f t="shared" si="28"/>
        <v>28.26</v>
      </c>
      <c r="BA40" s="95"/>
      <c r="BB40" s="95"/>
      <c r="BC40" s="95"/>
      <c r="BD40" s="95"/>
      <c r="BE40" s="95"/>
      <c r="BF40" s="121"/>
      <c r="BG40" s="121"/>
      <c r="BH40" s="121"/>
      <c r="BI40" s="121"/>
      <c r="BJ40" s="121"/>
      <c r="BK40" s="95"/>
      <c r="BL40" s="95"/>
      <c r="BM40" s="100">
        <f t="shared" si="26"/>
        <v>0</v>
      </c>
      <c r="BN40" s="199"/>
      <c r="BO40" s="123">
        <f t="shared" si="19"/>
        <v>0</v>
      </c>
      <c r="BP40" s="237"/>
      <c r="BQ40" s="196"/>
      <c r="BR40" s="259">
        <v>18</v>
      </c>
      <c r="BS40" s="198">
        <f t="shared" si="30"/>
        <v>9.6666666666666661</v>
      </c>
      <c r="BT40" s="198">
        <v>10</v>
      </c>
      <c r="BU40" s="579">
        <v>60</v>
      </c>
      <c r="BV40" s="565">
        <v>5.41</v>
      </c>
      <c r="BW40" s="200"/>
      <c r="BX40" s="199"/>
      <c r="BY40" s="199"/>
      <c r="BZ40" s="200"/>
      <c r="CA40" s="201">
        <f t="shared" si="31"/>
        <v>7.98</v>
      </c>
      <c r="CB40" s="199">
        <f t="shared" si="32"/>
        <v>3.14</v>
      </c>
      <c r="CC40" s="586"/>
      <c r="CD40" s="595">
        <f t="shared" si="8"/>
        <v>5.5600000000000005</v>
      </c>
      <c r="CE40" s="201">
        <f t="shared" si="9"/>
        <v>333.6</v>
      </c>
      <c r="CF40" s="723">
        <f>SUM(CE40:CE46)</f>
        <v>2402.98</v>
      </c>
      <c r="CG40" s="605"/>
      <c r="CH40" s="706" t="str">
        <f t="shared" si="20"/>
        <v/>
      </c>
      <c r="CI40" s="199" t="str">
        <f t="shared" si="21"/>
        <v/>
      </c>
      <c r="CJ40" s="529" t="e">
        <f t="shared" si="10"/>
        <v>#VALUE!</v>
      </c>
      <c r="CK40" s="732" t="e">
        <f>SUM(CJ40:CJ46)</f>
        <v>#VALUE!</v>
      </c>
      <c r="CL40" s="794" t="e">
        <f>(CF40-CK40)/CF40</f>
        <v>#VALUE!</v>
      </c>
    </row>
    <row r="41" spans="1:90" ht="13.15" customHeight="1" x14ac:dyDescent="0.25">
      <c r="A41" s="737"/>
      <c r="B41" s="124"/>
      <c r="C41" s="714"/>
      <c r="D41" s="383">
        <v>35</v>
      </c>
      <c r="E41" s="131" t="s">
        <v>375</v>
      </c>
      <c r="F41" s="182" t="s">
        <v>376</v>
      </c>
      <c r="G41" s="293" t="s">
        <v>1264</v>
      </c>
      <c r="H41" s="9">
        <v>10</v>
      </c>
      <c r="I41" s="80"/>
      <c r="J41" s="81">
        <f t="shared" si="22"/>
        <v>9.6747967479674806</v>
      </c>
      <c r="K41" s="80">
        <v>11.9</v>
      </c>
      <c r="L41" s="80">
        <f t="shared" si="0"/>
        <v>96.747967479674799</v>
      </c>
      <c r="M41" s="80">
        <f t="shared" si="33"/>
        <v>119</v>
      </c>
      <c r="N41" s="140">
        <f t="shared" si="23"/>
        <v>13.209000000000001</v>
      </c>
      <c r="O41" s="10">
        <f t="shared" si="12"/>
        <v>4.165</v>
      </c>
      <c r="P41" s="10">
        <f t="shared" si="34"/>
        <v>132.09</v>
      </c>
      <c r="Q41" s="11">
        <f t="shared" si="24"/>
        <v>16.065000000000001</v>
      </c>
      <c r="R41" s="12">
        <f t="shared" si="35"/>
        <v>160.65</v>
      </c>
      <c r="S41" s="4">
        <f t="shared" si="25"/>
        <v>14.28</v>
      </c>
      <c r="T41" s="137">
        <f t="shared" si="36"/>
        <v>142.79999999999998</v>
      </c>
      <c r="U41" s="43"/>
      <c r="V41" s="43"/>
      <c r="W41" s="43">
        <v>6</v>
      </c>
      <c r="X41" s="43"/>
      <c r="Y41" s="43"/>
      <c r="Z41" s="43"/>
      <c r="AA41" s="43"/>
      <c r="AB41" s="43"/>
      <c r="AC41" s="43"/>
      <c r="AD41" s="43"/>
      <c r="AE41" s="43"/>
      <c r="AF41" s="43">
        <v>15</v>
      </c>
      <c r="AG41" s="44">
        <f t="shared" si="16"/>
        <v>6</v>
      </c>
      <c r="AH41" s="69"/>
      <c r="AI41" s="69">
        <v>13.6</v>
      </c>
      <c r="AJ41" s="69">
        <f t="shared" si="27"/>
        <v>81.599999999999994</v>
      </c>
      <c r="AK41" s="43"/>
      <c r="AL41" s="43">
        <v>5</v>
      </c>
      <c r="AM41" s="43"/>
      <c r="AN41" s="43"/>
      <c r="AO41" s="43">
        <v>5</v>
      </c>
      <c r="AP41" s="54"/>
      <c r="AQ41" s="54"/>
      <c r="AR41" s="54"/>
      <c r="AS41" s="54"/>
      <c r="AT41" s="54"/>
      <c r="AU41" s="54"/>
      <c r="AV41" s="54"/>
      <c r="AW41" s="45">
        <f t="shared" si="18"/>
        <v>25</v>
      </c>
      <c r="AX41" s="51">
        <v>14.28</v>
      </c>
      <c r="AY41" s="45">
        <v>6.72</v>
      </c>
      <c r="AZ41" s="51">
        <f t="shared" si="28"/>
        <v>168</v>
      </c>
      <c r="BA41" s="43"/>
      <c r="BB41" s="43"/>
      <c r="BC41" s="43"/>
      <c r="BD41" s="43"/>
      <c r="BE41" s="43"/>
      <c r="BF41" s="74"/>
      <c r="BG41" s="74"/>
      <c r="BH41" s="74"/>
      <c r="BI41" s="74"/>
      <c r="BJ41" s="74"/>
      <c r="BK41" s="43"/>
      <c r="BL41" s="43"/>
      <c r="BM41" s="47">
        <f t="shared" si="26"/>
        <v>0</v>
      </c>
      <c r="BN41" s="59"/>
      <c r="BO41" s="60">
        <f t="shared" si="19"/>
        <v>0</v>
      </c>
      <c r="BP41" s="142"/>
      <c r="BQ41" s="137"/>
      <c r="BR41" s="146">
        <v>25</v>
      </c>
      <c r="BS41" s="63">
        <f t="shared" si="30"/>
        <v>13.666666666666666</v>
      </c>
      <c r="BT41" s="63">
        <v>15</v>
      </c>
      <c r="BU41" s="577">
        <v>70</v>
      </c>
      <c r="BV41" s="566">
        <v>9.67</v>
      </c>
      <c r="BW41" s="139"/>
      <c r="BX41" s="59"/>
      <c r="BY41" s="59"/>
      <c r="BZ41" s="139"/>
      <c r="CA41" s="5">
        <f t="shared" si="31"/>
        <v>14.28</v>
      </c>
      <c r="CB41" s="59">
        <f t="shared" si="32"/>
        <v>6.72</v>
      </c>
      <c r="CC41" s="587"/>
      <c r="CD41" s="596">
        <f t="shared" si="8"/>
        <v>10.5</v>
      </c>
      <c r="CE41" s="5">
        <f t="shared" si="9"/>
        <v>735</v>
      </c>
      <c r="CF41" s="724"/>
      <c r="CG41" s="606"/>
      <c r="CH41" s="707" t="str">
        <f t="shared" si="20"/>
        <v/>
      </c>
      <c r="CI41" s="59" t="str">
        <f t="shared" si="21"/>
        <v/>
      </c>
      <c r="CJ41" s="530" t="e">
        <f t="shared" si="10"/>
        <v>#VALUE!</v>
      </c>
      <c r="CK41" s="727"/>
      <c r="CL41" s="792"/>
    </row>
    <row r="42" spans="1:90" ht="13.15" customHeight="1" x14ac:dyDescent="0.25">
      <c r="A42" s="737"/>
      <c r="B42" s="124"/>
      <c r="C42" s="714"/>
      <c r="D42" s="383">
        <v>36</v>
      </c>
      <c r="E42" s="131" t="s">
        <v>377</v>
      </c>
      <c r="F42" s="182" t="s">
        <v>378</v>
      </c>
      <c r="G42" s="293" t="s">
        <v>1264</v>
      </c>
      <c r="H42" s="9">
        <v>1</v>
      </c>
      <c r="I42" s="80"/>
      <c r="J42" s="81">
        <f t="shared" si="22"/>
        <v>7.3983739837398375</v>
      </c>
      <c r="K42" s="80">
        <v>9.1</v>
      </c>
      <c r="L42" s="80">
        <f t="shared" si="0"/>
        <v>7.3983739837398375</v>
      </c>
      <c r="M42" s="80">
        <f t="shared" si="33"/>
        <v>9.1</v>
      </c>
      <c r="N42" s="140">
        <f t="shared" si="23"/>
        <v>10.101000000000001</v>
      </c>
      <c r="O42" s="10">
        <f t="shared" si="12"/>
        <v>3.1849999999999996</v>
      </c>
      <c r="P42" s="10">
        <f t="shared" si="34"/>
        <v>10.101000000000001</v>
      </c>
      <c r="Q42" s="11">
        <f t="shared" si="24"/>
        <v>12.285</v>
      </c>
      <c r="R42" s="12">
        <f t="shared" si="35"/>
        <v>12.285</v>
      </c>
      <c r="S42" s="4">
        <f t="shared" si="25"/>
        <v>10.92</v>
      </c>
      <c r="T42" s="137">
        <f t="shared" si="36"/>
        <v>10.92</v>
      </c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>
        <v>5</v>
      </c>
      <c r="AG42" s="44">
        <f t="shared" si="16"/>
        <v>0</v>
      </c>
      <c r="AH42" s="63"/>
      <c r="AI42" s="63"/>
      <c r="AJ42" s="63">
        <f t="shared" si="27"/>
        <v>0</v>
      </c>
      <c r="AK42" s="43"/>
      <c r="AL42" s="43">
        <v>5</v>
      </c>
      <c r="AM42" s="43"/>
      <c r="AN42" s="43"/>
      <c r="AO42" s="43">
        <v>1</v>
      </c>
      <c r="AP42" s="54"/>
      <c r="AQ42" s="54"/>
      <c r="AR42" s="54"/>
      <c r="AS42" s="54"/>
      <c r="AT42" s="54"/>
      <c r="AU42" s="54"/>
      <c r="AV42" s="54"/>
      <c r="AW42" s="45">
        <f t="shared" si="18"/>
        <v>11</v>
      </c>
      <c r="AX42" s="51">
        <v>10.92</v>
      </c>
      <c r="AY42" s="45">
        <v>5.38</v>
      </c>
      <c r="AZ42" s="51">
        <f t="shared" si="28"/>
        <v>59.18</v>
      </c>
      <c r="BA42" s="43"/>
      <c r="BB42" s="43"/>
      <c r="BC42" s="43"/>
      <c r="BD42" s="43"/>
      <c r="BE42" s="43"/>
      <c r="BF42" s="74"/>
      <c r="BG42" s="74"/>
      <c r="BH42" s="74"/>
      <c r="BI42" s="74"/>
      <c r="BJ42" s="74"/>
      <c r="BK42" s="43"/>
      <c r="BL42" s="43"/>
      <c r="BM42" s="47">
        <f t="shared" si="26"/>
        <v>0</v>
      </c>
      <c r="BN42" s="59"/>
      <c r="BO42" s="60">
        <f t="shared" si="19"/>
        <v>0</v>
      </c>
      <c r="BP42" s="141"/>
      <c r="BQ42" s="137"/>
      <c r="BR42" s="146">
        <v>11</v>
      </c>
      <c r="BS42" s="63">
        <f t="shared" si="30"/>
        <v>4</v>
      </c>
      <c r="BT42" s="63">
        <v>10</v>
      </c>
      <c r="BU42" s="577">
        <v>60</v>
      </c>
      <c r="BV42" s="566">
        <v>7.4</v>
      </c>
      <c r="BW42" s="139"/>
      <c r="BX42" s="59"/>
      <c r="BY42" s="59"/>
      <c r="BZ42" s="139"/>
      <c r="CA42" s="5">
        <f t="shared" si="31"/>
        <v>10.92</v>
      </c>
      <c r="CB42" s="59">
        <f t="shared" si="32"/>
        <v>5.38</v>
      </c>
      <c r="CC42" s="587"/>
      <c r="CD42" s="596">
        <f t="shared" si="8"/>
        <v>8.15</v>
      </c>
      <c r="CE42" s="5">
        <f t="shared" si="9"/>
        <v>489</v>
      </c>
      <c r="CF42" s="724"/>
      <c r="CG42" s="606"/>
      <c r="CH42" s="707" t="str">
        <f t="shared" si="20"/>
        <v/>
      </c>
      <c r="CI42" s="59" t="str">
        <f t="shared" si="21"/>
        <v/>
      </c>
      <c r="CJ42" s="530" t="e">
        <f t="shared" si="10"/>
        <v>#VALUE!</v>
      </c>
      <c r="CK42" s="727"/>
      <c r="CL42" s="792"/>
    </row>
    <row r="43" spans="1:90" ht="13.15" customHeight="1" x14ac:dyDescent="0.25">
      <c r="A43" s="737"/>
      <c r="B43" s="124"/>
      <c r="C43" s="714"/>
      <c r="D43" s="383">
        <v>37</v>
      </c>
      <c r="E43" s="131" t="s">
        <v>379</v>
      </c>
      <c r="F43" s="182" t="s">
        <v>380</v>
      </c>
      <c r="G43" s="293" t="s">
        <v>1264</v>
      </c>
      <c r="H43" s="9">
        <v>10</v>
      </c>
      <c r="I43" s="80"/>
      <c r="J43" s="81">
        <f t="shared" si="22"/>
        <v>14.796747967479675</v>
      </c>
      <c r="K43" s="80">
        <v>18.2</v>
      </c>
      <c r="L43" s="80">
        <f t="shared" si="0"/>
        <v>147.96747967479675</v>
      </c>
      <c r="M43" s="80">
        <f t="shared" si="33"/>
        <v>182</v>
      </c>
      <c r="N43" s="140">
        <f t="shared" si="23"/>
        <v>20.202000000000002</v>
      </c>
      <c r="O43" s="10">
        <f t="shared" si="12"/>
        <v>6.3699999999999992</v>
      </c>
      <c r="P43" s="10">
        <f t="shared" si="34"/>
        <v>202.02</v>
      </c>
      <c r="Q43" s="11">
        <f t="shared" si="24"/>
        <v>24.57</v>
      </c>
      <c r="R43" s="12">
        <f t="shared" si="35"/>
        <v>245.7</v>
      </c>
      <c r="S43" s="4">
        <f t="shared" si="25"/>
        <v>21.84</v>
      </c>
      <c r="T43" s="137">
        <f t="shared" si="36"/>
        <v>218.4</v>
      </c>
      <c r="U43" s="43"/>
      <c r="V43" s="43"/>
      <c r="W43" s="43">
        <v>10</v>
      </c>
      <c r="X43" s="43"/>
      <c r="Y43" s="43"/>
      <c r="Z43" s="43"/>
      <c r="AA43" s="43"/>
      <c r="AB43" s="43"/>
      <c r="AC43" s="43"/>
      <c r="AD43" s="43"/>
      <c r="AE43" s="43"/>
      <c r="AF43" s="43">
        <v>11</v>
      </c>
      <c r="AG43" s="44">
        <f t="shared" si="16"/>
        <v>10</v>
      </c>
      <c r="AH43" s="69"/>
      <c r="AI43" s="69">
        <v>20.8</v>
      </c>
      <c r="AJ43" s="69">
        <f t="shared" si="27"/>
        <v>208</v>
      </c>
      <c r="AK43" s="43"/>
      <c r="AL43" s="43">
        <f>3+1</f>
        <v>4</v>
      </c>
      <c r="AM43" s="43">
        <v>3</v>
      </c>
      <c r="AN43" s="43">
        <v>1</v>
      </c>
      <c r="AO43" s="43">
        <v>2</v>
      </c>
      <c r="AP43" s="54"/>
      <c r="AQ43" s="54"/>
      <c r="AR43" s="54"/>
      <c r="AS43" s="54"/>
      <c r="AT43" s="54"/>
      <c r="AU43" s="54"/>
      <c r="AV43" s="54"/>
      <c r="AW43" s="45">
        <f t="shared" si="18"/>
        <v>21</v>
      </c>
      <c r="AX43" s="51">
        <v>21.84</v>
      </c>
      <c r="AY43" s="45">
        <v>9.18</v>
      </c>
      <c r="AZ43" s="51">
        <f t="shared" si="28"/>
        <v>192.78</v>
      </c>
      <c r="BA43" s="43"/>
      <c r="BB43" s="43"/>
      <c r="BC43" s="43"/>
      <c r="BD43" s="43"/>
      <c r="BE43" s="43"/>
      <c r="BF43" s="74"/>
      <c r="BG43" s="74"/>
      <c r="BH43" s="74"/>
      <c r="BI43" s="74"/>
      <c r="BJ43" s="74"/>
      <c r="BK43" s="43"/>
      <c r="BL43" s="43"/>
      <c r="BM43" s="47">
        <f t="shared" si="26"/>
        <v>0</v>
      </c>
      <c r="BN43" s="59"/>
      <c r="BO43" s="60">
        <f t="shared" si="19"/>
        <v>0</v>
      </c>
      <c r="BP43" s="142"/>
      <c r="BQ43" s="137"/>
      <c r="BR43" s="146">
        <v>21</v>
      </c>
      <c r="BS43" s="63">
        <f t="shared" si="30"/>
        <v>13.666666666666666</v>
      </c>
      <c r="BT43" s="63">
        <v>20</v>
      </c>
      <c r="BU43" s="581">
        <v>30</v>
      </c>
      <c r="BV43" s="566">
        <v>14.8</v>
      </c>
      <c r="BW43" s="139"/>
      <c r="BX43" s="59"/>
      <c r="BY43" s="59"/>
      <c r="BZ43" s="139"/>
      <c r="CA43" s="5">
        <f t="shared" si="31"/>
        <v>21.84</v>
      </c>
      <c r="CB43" s="59">
        <f t="shared" si="32"/>
        <v>9.18</v>
      </c>
      <c r="CC43" s="587"/>
      <c r="CD43" s="596">
        <f t="shared" si="8"/>
        <v>15.51</v>
      </c>
      <c r="CE43" s="5">
        <f t="shared" si="9"/>
        <v>465.3</v>
      </c>
      <c r="CF43" s="724"/>
      <c r="CG43" s="606"/>
      <c r="CH43" s="707" t="str">
        <f t="shared" si="20"/>
        <v/>
      </c>
      <c r="CI43" s="59" t="str">
        <f t="shared" si="21"/>
        <v/>
      </c>
      <c r="CJ43" s="530" t="e">
        <f t="shared" si="10"/>
        <v>#VALUE!</v>
      </c>
      <c r="CK43" s="727"/>
      <c r="CL43" s="792"/>
    </row>
    <row r="44" spans="1:90" ht="13.15" customHeight="1" x14ac:dyDescent="0.25">
      <c r="A44" s="737"/>
      <c r="B44" s="124"/>
      <c r="C44" s="714"/>
      <c r="D44" s="383">
        <v>38</v>
      </c>
      <c r="E44" s="131" t="s">
        <v>381</v>
      </c>
      <c r="F44" s="182" t="s">
        <v>382</v>
      </c>
      <c r="G44" s="293" t="s">
        <v>1264</v>
      </c>
      <c r="H44" s="9">
        <v>5</v>
      </c>
      <c r="I44" s="80"/>
      <c r="J44" s="81">
        <f t="shared" si="22"/>
        <v>27.032520325203251</v>
      </c>
      <c r="K44" s="80">
        <v>33.25</v>
      </c>
      <c r="L44" s="80">
        <f t="shared" si="0"/>
        <v>135.16260162601625</v>
      </c>
      <c r="M44" s="80">
        <f t="shared" si="33"/>
        <v>166.25</v>
      </c>
      <c r="N44" s="140">
        <f t="shared" si="23"/>
        <v>36.907500000000006</v>
      </c>
      <c r="O44" s="10">
        <f t="shared" si="12"/>
        <v>11.637499999999999</v>
      </c>
      <c r="P44" s="10">
        <f t="shared" si="34"/>
        <v>184.53750000000002</v>
      </c>
      <c r="Q44" s="11">
        <f t="shared" si="24"/>
        <v>44.887500000000003</v>
      </c>
      <c r="R44" s="12">
        <f t="shared" si="35"/>
        <v>224.4375</v>
      </c>
      <c r="S44" s="4">
        <f t="shared" si="25"/>
        <v>39.9</v>
      </c>
      <c r="T44" s="137">
        <f t="shared" si="36"/>
        <v>199.5</v>
      </c>
      <c r="U44" s="43"/>
      <c r="V44" s="43"/>
      <c r="W44" s="43">
        <f>2+3+2</f>
        <v>7</v>
      </c>
      <c r="X44" s="43"/>
      <c r="Y44" s="43"/>
      <c r="Z44" s="43"/>
      <c r="AA44" s="43"/>
      <c r="AB44" s="43"/>
      <c r="AC44" s="43"/>
      <c r="AD44" s="43"/>
      <c r="AE44" s="43"/>
      <c r="AF44" s="43">
        <f>6+1</f>
        <v>7</v>
      </c>
      <c r="AG44" s="44">
        <f t="shared" si="16"/>
        <v>7</v>
      </c>
      <c r="AH44" s="69"/>
      <c r="AI44" s="69">
        <v>38</v>
      </c>
      <c r="AJ44" s="69">
        <f t="shared" si="27"/>
        <v>266</v>
      </c>
      <c r="AK44" s="43"/>
      <c r="AL44" s="43"/>
      <c r="AM44" s="43"/>
      <c r="AN44" s="43">
        <v>1</v>
      </c>
      <c r="AO44" s="43"/>
      <c r="AP44" s="54"/>
      <c r="AQ44" s="54"/>
      <c r="AR44" s="54"/>
      <c r="AS44" s="54"/>
      <c r="AT44" s="54"/>
      <c r="AU44" s="54"/>
      <c r="AV44" s="54"/>
      <c r="AW44" s="45">
        <f t="shared" si="18"/>
        <v>8</v>
      </c>
      <c r="AX44" s="51">
        <v>39.9</v>
      </c>
      <c r="AY44" s="45">
        <v>19.600000000000001</v>
      </c>
      <c r="AZ44" s="51">
        <f t="shared" si="28"/>
        <v>156.80000000000001</v>
      </c>
      <c r="BA44" s="43"/>
      <c r="BB44" s="43"/>
      <c r="BC44" s="43"/>
      <c r="BD44" s="43"/>
      <c r="BE44" s="43"/>
      <c r="BF44" s="74"/>
      <c r="BG44" s="74"/>
      <c r="BH44" s="74"/>
      <c r="BI44" s="74"/>
      <c r="BJ44" s="74"/>
      <c r="BK44" s="43"/>
      <c r="BL44" s="43"/>
      <c r="BM44" s="47">
        <f t="shared" si="26"/>
        <v>0</v>
      </c>
      <c r="BN44" s="63"/>
      <c r="BO44" s="58">
        <f t="shared" si="19"/>
        <v>0</v>
      </c>
      <c r="BP44" s="142"/>
      <c r="BQ44" s="137"/>
      <c r="BR44" s="138">
        <v>8</v>
      </c>
      <c r="BS44" s="63">
        <f t="shared" si="30"/>
        <v>6.666666666666667</v>
      </c>
      <c r="BT44" s="63">
        <f>BR44</f>
        <v>8</v>
      </c>
      <c r="BU44" s="577">
        <f>BR44</f>
        <v>8</v>
      </c>
      <c r="BV44" s="566">
        <v>27.03</v>
      </c>
      <c r="BW44" s="139"/>
      <c r="BX44" s="59"/>
      <c r="BY44" s="59"/>
      <c r="BZ44" s="139"/>
      <c r="CA44" s="5">
        <f t="shared" si="31"/>
        <v>39.9</v>
      </c>
      <c r="CB44" s="59">
        <f t="shared" si="32"/>
        <v>19.600000000000001</v>
      </c>
      <c r="CC44" s="587"/>
      <c r="CD44" s="596">
        <f t="shared" si="8"/>
        <v>29.75</v>
      </c>
      <c r="CE44" s="5">
        <f t="shared" si="9"/>
        <v>238</v>
      </c>
      <c r="CF44" s="724"/>
      <c r="CG44" s="606"/>
      <c r="CH44" s="707" t="str">
        <f t="shared" si="20"/>
        <v/>
      </c>
      <c r="CI44" s="59" t="str">
        <f t="shared" si="21"/>
        <v/>
      </c>
      <c r="CJ44" s="530" t="e">
        <f t="shared" si="10"/>
        <v>#VALUE!</v>
      </c>
      <c r="CK44" s="727"/>
      <c r="CL44" s="792"/>
    </row>
    <row r="45" spans="1:90" ht="13.15" customHeight="1" x14ac:dyDescent="0.25">
      <c r="A45" s="737"/>
      <c r="B45" s="124"/>
      <c r="C45" s="714"/>
      <c r="D45" s="383">
        <v>39</v>
      </c>
      <c r="E45" s="131" t="s">
        <v>383</v>
      </c>
      <c r="F45" s="182" t="s">
        <v>384</v>
      </c>
      <c r="G45" s="293" t="s">
        <v>1264</v>
      </c>
      <c r="H45" s="9">
        <v>2</v>
      </c>
      <c r="I45" s="80"/>
      <c r="J45" s="81">
        <f t="shared" si="22"/>
        <v>36.422764227642276</v>
      </c>
      <c r="K45" s="80">
        <v>44.8</v>
      </c>
      <c r="L45" s="80">
        <f t="shared" si="0"/>
        <v>72.845528455284551</v>
      </c>
      <c r="M45" s="80">
        <f t="shared" si="33"/>
        <v>89.6</v>
      </c>
      <c r="N45" s="140">
        <f t="shared" si="23"/>
        <v>49.728000000000002</v>
      </c>
      <c r="O45" s="10">
        <f t="shared" si="12"/>
        <v>15.679999999999998</v>
      </c>
      <c r="P45" s="10">
        <f t="shared" si="34"/>
        <v>99.456000000000003</v>
      </c>
      <c r="Q45" s="11">
        <f t="shared" si="24"/>
        <v>60.48</v>
      </c>
      <c r="R45" s="12">
        <f t="shared" si="35"/>
        <v>120.96</v>
      </c>
      <c r="S45" s="4">
        <f t="shared" si="25"/>
        <v>53.76</v>
      </c>
      <c r="T45" s="137">
        <f t="shared" si="36"/>
        <v>107.52</v>
      </c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>
        <v>2</v>
      </c>
      <c r="AG45" s="44">
        <f t="shared" si="16"/>
        <v>0</v>
      </c>
      <c r="AH45" s="63"/>
      <c r="AI45" s="63"/>
      <c r="AJ45" s="63">
        <f t="shared" si="27"/>
        <v>0</v>
      </c>
      <c r="AK45" s="43"/>
      <c r="AL45" s="43"/>
      <c r="AM45" s="43"/>
      <c r="AN45" s="43"/>
      <c r="AO45" s="43"/>
      <c r="AP45" s="54"/>
      <c r="AQ45" s="54"/>
      <c r="AR45" s="54"/>
      <c r="AS45" s="54"/>
      <c r="AT45" s="54"/>
      <c r="AU45" s="54"/>
      <c r="AV45" s="54"/>
      <c r="AW45" s="45">
        <f t="shared" si="18"/>
        <v>2</v>
      </c>
      <c r="AX45" s="51">
        <v>53.76</v>
      </c>
      <c r="AY45" s="45">
        <v>23.52</v>
      </c>
      <c r="AZ45" s="51">
        <f t="shared" si="28"/>
        <v>47.04</v>
      </c>
      <c r="BA45" s="43"/>
      <c r="BB45" s="43"/>
      <c r="BC45" s="43"/>
      <c r="BD45" s="43"/>
      <c r="BE45" s="43"/>
      <c r="BF45" s="74"/>
      <c r="BG45" s="74"/>
      <c r="BH45" s="74"/>
      <c r="BI45" s="74"/>
      <c r="BJ45" s="74"/>
      <c r="BK45" s="43"/>
      <c r="BL45" s="43"/>
      <c r="BM45" s="47">
        <f t="shared" si="26"/>
        <v>0</v>
      </c>
      <c r="BN45" s="59"/>
      <c r="BO45" s="60">
        <f t="shared" si="19"/>
        <v>0</v>
      </c>
      <c r="BP45" s="141"/>
      <c r="BQ45" s="137"/>
      <c r="BR45" s="138">
        <v>2</v>
      </c>
      <c r="BS45" s="63">
        <f t="shared" si="30"/>
        <v>1.3333333333333333</v>
      </c>
      <c r="BT45" s="63">
        <f>BR45</f>
        <v>2</v>
      </c>
      <c r="BU45" s="577">
        <f>BR45</f>
        <v>2</v>
      </c>
      <c r="BV45" s="566">
        <v>36.42</v>
      </c>
      <c r="BW45" s="139"/>
      <c r="BX45" s="59"/>
      <c r="BY45" s="59"/>
      <c r="BZ45" s="139"/>
      <c r="CA45" s="5">
        <f t="shared" si="31"/>
        <v>53.76</v>
      </c>
      <c r="CB45" s="59">
        <f t="shared" si="32"/>
        <v>23.52</v>
      </c>
      <c r="CC45" s="587"/>
      <c r="CD45" s="596">
        <f t="shared" si="8"/>
        <v>38.64</v>
      </c>
      <c r="CE45" s="5">
        <f t="shared" si="9"/>
        <v>77.28</v>
      </c>
      <c r="CF45" s="724"/>
      <c r="CG45" s="606"/>
      <c r="CH45" s="707" t="str">
        <f t="shared" si="20"/>
        <v/>
      </c>
      <c r="CI45" s="59" t="str">
        <f t="shared" si="21"/>
        <v/>
      </c>
      <c r="CJ45" s="530" t="e">
        <f t="shared" si="10"/>
        <v>#VALUE!</v>
      </c>
      <c r="CK45" s="727"/>
      <c r="CL45" s="792"/>
    </row>
    <row r="46" spans="1:90" ht="13.15" customHeight="1" thickBot="1" x14ac:dyDescent="0.3">
      <c r="A46" s="738"/>
      <c r="B46" s="125"/>
      <c r="C46" s="715"/>
      <c r="D46" s="384">
        <v>40</v>
      </c>
      <c r="E46" s="202" t="s">
        <v>99</v>
      </c>
      <c r="F46" s="203" t="s">
        <v>100</v>
      </c>
      <c r="G46" s="294" t="s">
        <v>1264</v>
      </c>
      <c r="H46" s="101"/>
      <c r="I46" s="250"/>
      <c r="J46" s="251"/>
      <c r="K46" s="250"/>
      <c r="L46" s="250">
        <f t="shared" si="0"/>
        <v>0</v>
      </c>
      <c r="M46" s="250"/>
      <c r="N46" s="204"/>
      <c r="O46" s="19"/>
      <c r="P46" s="19"/>
      <c r="Q46" s="20"/>
      <c r="R46" s="21"/>
      <c r="S46" s="205"/>
      <c r="T46" s="206"/>
      <c r="U46" s="104"/>
      <c r="V46" s="104"/>
      <c r="W46" s="104">
        <v>15</v>
      </c>
      <c r="X46" s="104"/>
      <c r="Y46" s="104"/>
      <c r="Z46" s="104"/>
      <c r="AA46" s="104"/>
      <c r="AB46" s="104"/>
      <c r="AC46" s="104"/>
      <c r="AD46" s="104"/>
      <c r="AE46" s="104"/>
      <c r="AF46" s="104"/>
      <c r="AG46" s="105">
        <f t="shared" si="16"/>
        <v>15</v>
      </c>
      <c r="AH46" s="260"/>
      <c r="AI46" s="260">
        <v>5.76</v>
      </c>
      <c r="AJ46" s="260">
        <f t="shared" si="27"/>
        <v>86.399999999999991</v>
      </c>
      <c r="AK46" s="104"/>
      <c r="AL46" s="104"/>
      <c r="AM46" s="104"/>
      <c r="AN46" s="104"/>
      <c r="AO46" s="104"/>
      <c r="AP46" s="107"/>
      <c r="AQ46" s="107"/>
      <c r="AR46" s="107"/>
      <c r="AS46" s="107"/>
      <c r="AT46" s="107"/>
      <c r="AU46" s="107"/>
      <c r="AV46" s="107"/>
      <c r="AW46" s="108">
        <f t="shared" si="18"/>
        <v>0</v>
      </c>
      <c r="AX46" s="252"/>
      <c r="AY46" s="252"/>
      <c r="AZ46" s="252">
        <f t="shared" si="28"/>
        <v>0</v>
      </c>
      <c r="BA46" s="127"/>
      <c r="BB46" s="127"/>
      <c r="BC46" s="127"/>
      <c r="BD46" s="127"/>
      <c r="BE46" s="127"/>
      <c r="BF46" s="110"/>
      <c r="BG46" s="110">
        <f>10+2</f>
        <v>12</v>
      </c>
      <c r="BH46" s="110"/>
      <c r="BI46" s="110"/>
      <c r="BJ46" s="110"/>
      <c r="BK46" s="127"/>
      <c r="BL46" s="127"/>
      <c r="BM46" s="111">
        <f t="shared" si="26"/>
        <v>12</v>
      </c>
      <c r="BN46" s="111">
        <v>4.32</v>
      </c>
      <c r="BO46" s="111">
        <f t="shared" si="19"/>
        <v>51.84</v>
      </c>
      <c r="BP46" s="254"/>
      <c r="BQ46" s="206"/>
      <c r="BR46" s="208">
        <v>15</v>
      </c>
      <c r="BS46" s="106">
        <f t="shared" si="30"/>
        <v>9</v>
      </c>
      <c r="BT46" s="106">
        <f>BR46</f>
        <v>15</v>
      </c>
      <c r="BU46" s="578">
        <f>BR46</f>
        <v>15</v>
      </c>
      <c r="BV46" s="567">
        <v>4.32</v>
      </c>
      <c r="BW46" s="209"/>
      <c r="BX46" s="112"/>
      <c r="BY46" s="112"/>
      <c r="BZ46" s="209"/>
      <c r="CA46" s="210">
        <f t="shared" si="31"/>
        <v>4.32</v>
      </c>
      <c r="CB46" s="112">
        <f t="shared" si="32"/>
        <v>4.32</v>
      </c>
      <c r="CC46" s="588"/>
      <c r="CD46" s="597">
        <f t="shared" si="8"/>
        <v>4.32</v>
      </c>
      <c r="CE46" s="210">
        <f t="shared" si="9"/>
        <v>64.800000000000011</v>
      </c>
      <c r="CF46" s="725"/>
      <c r="CG46" s="607"/>
      <c r="CH46" s="708" t="str">
        <f t="shared" si="20"/>
        <v/>
      </c>
      <c r="CI46" s="112" t="str">
        <f t="shared" si="21"/>
        <v/>
      </c>
      <c r="CJ46" s="531" t="e">
        <f t="shared" si="10"/>
        <v>#VALUE!</v>
      </c>
      <c r="CK46" s="728"/>
      <c r="CL46" s="793"/>
    </row>
    <row r="47" spans="1:90" ht="13.15" customHeight="1" x14ac:dyDescent="0.25">
      <c r="A47" s="734" t="s">
        <v>919</v>
      </c>
      <c r="B47" s="91"/>
      <c r="C47" s="711">
        <v>6</v>
      </c>
      <c r="D47" s="382">
        <v>41</v>
      </c>
      <c r="E47" s="193" t="s">
        <v>385</v>
      </c>
      <c r="F47" s="194" t="s">
        <v>386</v>
      </c>
      <c r="G47" s="292" t="s">
        <v>1264</v>
      </c>
      <c r="H47" s="92">
        <v>20</v>
      </c>
      <c r="I47" s="92">
        <v>5.88</v>
      </c>
      <c r="J47" s="93">
        <f t="shared" si="22"/>
        <v>5.1869918699186988</v>
      </c>
      <c r="K47" s="92">
        <v>6.38</v>
      </c>
      <c r="L47" s="92">
        <f t="shared" si="0"/>
        <v>103.73983739837398</v>
      </c>
      <c r="M47" s="92">
        <f t="shared" ref="M47:M52" si="37">H47*K47</f>
        <v>127.6</v>
      </c>
      <c r="N47" s="236">
        <f t="shared" si="23"/>
        <v>7.0818000000000003</v>
      </c>
      <c r="O47" s="22">
        <f t="shared" si="12"/>
        <v>2.2329999999999997</v>
      </c>
      <c r="P47" s="22">
        <f t="shared" ref="P47:P52" si="38">N47*H47</f>
        <v>141.636</v>
      </c>
      <c r="Q47" s="23">
        <f t="shared" si="24"/>
        <v>8.6129999999999995</v>
      </c>
      <c r="R47" s="24">
        <f t="shared" ref="R47:R52" si="39">Q47*H47</f>
        <v>172.26</v>
      </c>
      <c r="S47" s="94">
        <f t="shared" si="25"/>
        <v>7.6559999999999997</v>
      </c>
      <c r="T47" s="196">
        <f t="shared" ref="T47:T52" si="40">H47*S47</f>
        <v>153.12</v>
      </c>
      <c r="U47" s="95"/>
      <c r="V47" s="95">
        <v>2</v>
      </c>
      <c r="W47" s="95">
        <v>10</v>
      </c>
      <c r="X47" s="95"/>
      <c r="Y47" s="95"/>
      <c r="Z47" s="95"/>
      <c r="AA47" s="95"/>
      <c r="AB47" s="95"/>
      <c r="AC47" s="95"/>
      <c r="AD47" s="95"/>
      <c r="AE47" s="95"/>
      <c r="AF47" s="95">
        <v>20</v>
      </c>
      <c r="AG47" s="96">
        <f t="shared" si="16"/>
        <v>12</v>
      </c>
      <c r="AH47" s="96">
        <v>5.88</v>
      </c>
      <c r="AI47" s="96">
        <v>3.29</v>
      </c>
      <c r="AJ47" s="96">
        <f t="shared" si="27"/>
        <v>39.480000000000004</v>
      </c>
      <c r="AK47" s="95">
        <v>10</v>
      </c>
      <c r="AL47" s="95">
        <v>20</v>
      </c>
      <c r="AM47" s="95"/>
      <c r="AN47" s="95">
        <f>8+3</f>
        <v>11</v>
      </c>
      <c r="AO47" s="95">
        <v>16</v>
      </c>
      <c r="AP47" s="97"/>
      <c r="AQ47" s="97"/>
      <c r="AR47" s="97"/>
      <c r="AS47" s="97"/>
      <c r="AT47" s="97"/>
      <c r="AU47" s="97"/>
      <c r="AV47" s="97"/>
      <c r="AW47" s="98">
        <f t="shared" si="18"/>
        <v>77</v>
      </c>
      <c r="AX47" s="118">
        <v>7.66</v>
      </c>
      <c r="AY47" s="98">
        <v>4.13</v>
      </c>
      <c r="AZ47" s="118">
        <f t="shared" si="28"/>
        <v>318.01</v>
      </c>
      <c r="BA47" s="95"/>
      <c r="BB47" s="95"/>
      <c r="BC47" s="95"/>
      <c r="BD47" s="95"/>
      <c r="BE47" s="95"/>
      <c r="BF47" s="121"/>
      <c r="BG47" s="121"/>
      <c r="BH47" s="121"/>
      <c r="BI47" s="121"/>
      <c r="BJ47" s="121"/>
      <c r="BK47" s="95"/>
      <c r="BL47" s="95"/>
      <c r="BM47" s="100">
        <f t="shared" si="26"/>
        <v>0</v>
      </c>
      <c r="BN47" s="198"/>
      <c r="BO47" s="248">
        <f t="shared" si="19"/>
        <v>0</v>
      </c>
      <c r="BP47" s="237"/>
      <c r="BQ47" s="196"/>
      <c r="BR47" s="259">
        <v>77</v>
      </c>
      <c r="BS47" s="198">
        <f t="shared" si="30"/>
        <v>36.333333333333336</v>
      </c>
      <c r="BT47" s="198">
        <v>50</v>
      </c>
      <c r="BU47" s="579">
        <v>50</v>
      </c>
      <c r="BV47" s="565">
        <v>5.88</v>
      </c>
      <c r="BW47" s="200"/>
      <c r="BX47" s="199">
        <v>3.78</v>
      </c>
      <c r="BY47" s="199">
        <v>8.2100000000000009</v>
      </c>
      <c r="BZ47" s="200"/>
      <c r="CA47" s="201">
        <f t="shared" si="31"/>
        <v>5.88</v>
      </c>
      <c r="CB47" s="199">
        <f t="shared" si="32"/>
        <v>3.29</v>
      </c>
      <c r="CC47" s="586"/>
      <c r="CD47" s="595">
        <f t="shared" si="8"/>
        <v>4.585</v>
      </c>
      <c r="CE47" s="201">
        <f t="shared" si="9"/>
        <v>229.25</v>
      </c>
      <c r="CF47" s="723">
        <f>SUM(CE47:CE54)</f>
        <v>2506.3100000000004</v>
      </c>
      <c r="CG47" s="605"/>
      <c r="CH47" s="706" t="str">
        <f t="shared" si="20"/>
        <v/>
      </c>
      <c r="CI47" s="199" t="str">
        <f t="shared" si="21"/>
        <v/>
      </c>
      <c r="CJ47" s="529" t="e">
        <f t="shared" si="10"/>
        <v>#VALUE!</v>
      </c>
      <c r="CK47" s="732" t="e">
        <f>SUM(CJ47:CJ54)</f>
        <v>#VALUE!</v>
      </c>
      <c r="CL47" s="794" t="e">
        <f>(CF47-CK47)/CF47</f>
        <v>#VALUE!</v>
      </c>
    </row>
    <row r="48" spans="1:90" ht="13.15" customHeight="1" x14ac:dyDescent="0.25">
      <c r="A48" s="737"/>
      <c r="B48" s="37"/>
      <c r="C48" s="714"/>
      <c r="D48" s="383">
        <v>42</v>
      </c>
      <c r="E48" s="131" t="s">
        <v>387</v>
      </c>
      <c r="F48" s="182" t="s">
        <v>388</v>
      </c>
      <c r="G48" s="293" t="s">
        <v>1264</v>
      </c>
      <c r="H48" s="9">
        <v>20</v>
      </c>
      <c r="I48" s="9">
        <v>12.58</v>
      </c>
      <c r="J48" s="42">
        <f t="shared" si="22"/>
        <v>13.479674796747966</v>
      </c>
      <c r="K48" s="9">
        <v>16.579999999999998</v>
      </c>
      <c r="L48" s="9">
        <f t="shared" si="0"/>
        <v>269.59349593495932</v>
      </c>
      <c r="M48" s="9">
        <f t="shared" si="37"/>
        <v>331.59999999999997</v>
      </c>
      <c r="N48" s="140">
        <f t="shared" si="23"/>
        <v>18.4038</v>
      </c>
      <c r="O48" s="10">
        <f t="shared" si="12"/>
        <v>5.802999999999999</v>
      </c>
      <c r="P48" s="10">
        <f t="shared" si="38"/>
        <v>368.07600000000002</v>
      </c>
      <c r="Q48" s="11">
        <f t="shared" si="24"/>
        <v>22.382999999999996</v>
      </c>
      <c r="R48" s="12">
        <f t="shared" si="39"/>
        <v>447.65999999999991</v>
      </c>
      <c r="S48" s="4">
        <f t="shared" si="25"/>
        <v>19.895999999999997</v>
      </c>
      <c r="T48" s="137">
        <f t="shared" si="40"/>
        <v>397.91999999999996</v>
      </c>
      <c r="U48" s="43"/>
      <c r="V48" s="43"/>
      <c r="W48" s="43">
        <f>4+3+9+2</f>
        <v>18</v>
      </c>
      <c r="X48" s="43"/>
      <c r="Y48" s="43"/>
      <c r="Z48" s="43"/>
      <c r="AA48" s="43"/>
      <c r="AB48" s="43"/>
      <c r="AC48" s="43"/>
      <c r="AD48" s="43"/>
      <c r="AE48" s="43"/>
      <c r="AF48" s="43">
        <f>2+20</f>
        <v>22</v>
      </c>
      <c r="AG48" s="44">
        <f t="shared" si="16"/>
        <v>18</v>
      </c>
      <c r="AH48" s="44">
        <v>12.58</v>
      </c>
      <c r="AI48" s="44">
        <v>7.19</v>
      </c>
      <c r="AJ48" s="44">
        <f t="shared" si="27"/>
        <v>129.42000000000002</v>
      </c>
      <c r="AK48" s="43">
        <v>4</v>
      </c>
      <c r="AL48" s="43"/>
      <c r="AM48" s="43"/>
      <c r="AN48" s="43">
        <f>8+2+3</f>
        <v>13</v>
      </c>
      <c r="AO48" s="43">
        <v>14</v>
      </c>
      <c r="AP48" s="54"/>
      <c r="AQ48" s="54"/>
      <c r="AR48" s="54"/>
      <c r="AS48" s="54"/>
      <c r="AT48" s="54"/>
      <c r="AU48" s="54"/>
      <c r="AV48" s="54"/>
      <c r="AW48" s="45">
        <f t="shared" si="18"/>
        <v>53</v>
      </c>
      <c r="AX48" s="51">
        <v>19.896000000000001</v>
      </c>
      <c r="AY48" s="45">
        <v>10.3</v>
      </c>
      <c r="AZ48" s="51">
        <f t="shared" si="28"/>
        <v>545.90000000000009</v>
      </c>
      <c r="BA48" s="43"/>
      <c r="BB48" s="43"/>
      <c r="BC48" s="43"/>
      <c r="BD48" s="43"/>
      <c r="BE48" s="43"/>
      <c r="BF48" s="74"/>
      <c r="BG48" s="74"/>
      <c r="BH48" s="74"/>
      <c r="BI48" s="74"/>
      <c r="BJ48" s="74"/>
      <c r="BK48" s="43"/>
      <c r="BL48" s="43"/>
      <c r="BM48" s="47">
        <f t="shared" si="26"/>
        <v>0</v>
      </c>
      <c r="BN48" s="63"/>
      <c r="BO48" s="58">
        <f t="shared" si="19"/>
        <v>0</v>
      </c>
      <c r="BP48" s="142"/>
      <c r="BQ48" s="137"/>
      <c r="BR48" s="146">
        <v>53</v>
      </c>
      <c r="BS48" s="63">
        <f t="shared" si="30"/>
        <v>30.333333333333332</v>
      </c>
      <c r="BT48" s="63">
        <v>40</v>
      </c>
      <c r="BU48" s="577">
        <v>60</v>
      </c>
      <c r="BV48" s="566">
        <v>12.58</v>
      </c>
      <c r="BW48" s="139"/>
      <c r="BX48" s="59">
        <v>9.5500000000000007</v>
      </c>
      <c r="BY48" s="59">
        <v>20.75</v>
      </c>
      <c r="BZ48" s="139"/>
      <c r="CA48" s="5">
        <f t="shared" si="31"/>
        <v>12.58</v>
      </c>
      <c r="CB48" s="59">
        <f t="shared" si="32"/>
        <v>7.19</v>
      </c>
      <c r="CC48" s="587"/>
      <c r="CD48" s="596">
        <f t="shared" si="8"/>
        <v>9.8849999999999998</v>
      </c>
      <c r="CE48" s="5">
        <f t="shared" si="9"/>
        <v>593.1</v>
      </c>
      <c r="CF48" s="724"/>
      <c r="CG48" s="606"/>
      <c r="CH48" s="707" t="str">
        <f t="shared" si="20"/>
        <v/>
      </c>
      <c r="CI48" s="59" t="str">
        <f t="shared" si="21"/>
        <v/>
      </c>
      <c r="CJ48" s="530" t="e">
        <f t="shared" si="10"/>
        <v>#VALUE!</v>
      </c>
      <c r="CK48" s="727"/>
      <c r="CL48" s="792"/>
    </row>
    <row r="49" spans="1:90" ht="13.15" customHeight="1" x14ac:dyDescent="0.25">
      <c r="A49" s="737"/>
      <c r="B49" s="37"/>
      <c r="C49" s="714"/>
      <c r="D49" s="383">
        <v>43</v>
      </c>
      <c r="E49" s="131" t="s">
        <v>389</v>
      </c>
      <c r="F49" s="182" t="s">
        <v>390</v>
      </c>
      <c r="G49" s="293" t="s">
        <v>1264</v>
      </c>
      <c r="H49" s="9">
        <v>20</v>
      </c>
      <c r="I49" s="9">
        <v>10.28</v>
      </c>
      <c r="J49" s="42">
        <f t="shared" si="22"/>
        <v>8.3983739837398375</v>
      </c>
      <c r="K49" s="9">
        <v>10.33</v>
      </c>
      <c r="L49" s="9">
        <f t="shared" si="0"/>
        <v>167.96747967479675</v>
      </c>
      <c r="M49" s="9">
        <f t="shared" si="37"/>
        <v>206.6</v>
      </c>
      <c r="N49" s="140">
        <f t="shared" si="23"/>
        <v>11.4663</v>
      </c>
      <c r="O49" s="10">
        <f t="shared" si="12"/>
        <v>3.6154999999999999</v>
      </c>
      <c r="P49" s="10">
        <f t="shared" si="38"/>
        <v>229.32600000000002</v>
      </c>
      <c r="Q49" s="11">
        <f t="shared" si="24"/>
        <v>13.945499999999999</v>
      </c>
      <c r="R49" s="12">
        <f t="shared" si="39"/>
        <v>278.90999999999997</v>
      </c>
      <c r="S49" s="4">
        <f t="shared" si="25"/>
        <v>12.395999999999999</v>
      </c>
      <c r="T49" s="137">
        <f t="shared" si="40"/>
        <v>247.92</v>
      </c>
      <c r="U49" s="43"/>
      <c r="V49" s="43"/>
      <c r="W49" s="43">
        <f>4+4</f>
        <v>8</v>
      </c>
      <c r="X49" s="43"/>
      <c r="Y49" s="43"/>
      <c r="Z49" s="43"/>
      <c r="AA49" s="43"/>
      <c r="AB49" s="43"/>
      <c r="AC49" s="43"/>
      <c r="AD49" s="43"/>
      <c r="AE49" s="43"/>
      <c r="AF49" s="43">
        <v>20</v>
      </c>
      <c r="AG49" s="44">
        <f t="shared" si="16"/>
        <v>8</v>
      </c>
      <c r="AH49" s="44">
        <v>10.28</v>
      </c>
      <c r="AI49" s="44">
        <v>5.13</v>
      </c>
      <c r="AJ49" s="44">
        <f t="shared" si="27"/>
        <v>41.04</v>
      </c>
      <c r="AK49" s="43">
        <v>4</v>
      </c>
      <c r="AL49" s="43"/>
      <c r="AM49" s="43"/>
      <c r="AN49" s="43">
        <f>4+8+3</f>
        <v>15</v>
      </c>
      <c r="AO49" s="43">
        <v>18</v>
      </c>
      <c r="AP49" s="54"/>
      <c r="AQ49" s="54"/>
      <c r="AR49" s="54"/>
      <c r="AS49" s="54"/>
      <c r="AT49" s="54"/>
      <c r="AU49" s="54"/>
      <c r="AV49" s="54"/>
      <c r="AW49" s="45">
        <f t="shared" si="18"/>
        <v>57</v>
      </c>
      <c r="AX49" s="51">
        <v>12.396000000000001</v>
      </c>
      <c r="AY49" s="45">
        <v>7.06</v>
      </c>
      <c r="AZ49" s="51">
        <f t="shared" si="28"/>
        <v>402.41999999999996</v>
      </c>
      <c r="BA49" s="43"/>
      <c r="BB49" s="43"/>
      <c r="BC49" s="43"/>
      <c r="BD49" s="43"/>
      <c r="BE49" s="43"/>
      <c r="BF49" s="74"/>
      <c r="BG49" s="74"/>
      <c r="BH49" s="74"/>
      <c r="BI49" s="74"/>
      <c r="BJ49" s="74"/>
      <c r="BK49" s="43"/>
      <c r="BL49" s="43"/>
      <c r="BM49" s="47">
        <f t="shared" si="26"/>
        <v>0</v>
      </c>
      <c r="BN49" s="63"/>
      <c r="BO49" s="58">
        <f t="shared" si="19"/>
        <v>0</v>
      </c>
      <c r="BP49" s="142"/>
      <c r="BQ49" s="137"/>
      <c r="BR49" s="146">
        <v>57</v>
      </c>
      <c r="BS49" s="63">
        <f t="shared" si="30"/>
        <v>28.333333333333332</v>
      </c>
      <c r="BT49" s="63">
        <v>40</v>
      </c>
      <c r="BU49" s="577">
        <v>60</v>
      </c>
      <c r="BV49" s="566">
        <v>10.28</v>
      </c>
      <c r="BW49" s="139"/>
      <c r="BX49" s="59">
        <v>6.15</v>
      </c>
      <c r="BY49" s="59">
        <v>13.36</v>
      </c>
      <c r="BZ49" s="139"/>
      <c r="CA49" s="5">
        <f t="shared" si="31"/>
        <v>10.28</v>
      </c>
      <c r="CB49" s="59">
        <f t="shared" si="32"/>
        <v>5.13</v>
      </c>
      <c r="CC49" s="587"/>
      <c r="CD49" s="596">
        <f t="shared" si="8"/>
        <v>7.7050000000000001</v>
      </c>
      <c r="CE49" s="5">
        <f t="shared" si="9"/>
        <v>462.3</v>
      </c>
      <c r="CF49" s="724"/>
      <c r="CG49" s="606"/>
      <c r="CH49" s="707" t="str">
        <f t="shared" si="20"/>
        <v/>
      </c>
      <c r="CI49" s="59" t="str">
        <f t="shared" si="21"/>
        <v/>
      </c>
      <c r="CJ49" s="530" t="e">
        <f t="shared" si="10"/>
        <v>#VALUE!</v>
      </c>
      <c r="CK49" s="727"/>
      <c r="CL49" s="792"/>
    </row>
    <row r="50" spans="1:90" ht="13.15" customHeight="1" x14ac:dyDescent="0.25">
      <c r="A50" s="737"/>
      <c r="B50" s="37">
        <v>1</v>
      </c>
      <c r="C50" s="714"/>
      <c r="D50" s="383">
        <v>44</v>
      </c>
      <c r="E50" s="131" t="s">
        <v>391</v>
      </c>
      <c r="F50" s="182" t="s">
        <v>392</v>
      </c>
      <c r="G50" s="293" t="s">
        <v>1264</v>
      </c>
      <c r="H50" s="9">
        <v>1</v>
      </c>
      <c r="I50" s="80"/>
      <c r="J50" s="81">
        <f t="shared" si="22"/>
        <v>2.4227642276422765</v>
      </c>
      <c r="K50" s="80">
        <v>2.98</v>
      </c>
      <c r="L50" s="80">
        <f t="shared" si="0"/>
        <v>2.4227642276422765</v>
      </c>
      <c r="M50" s="80">
        <f t="shared" si="37"/>
        <v>2.98</v>
      </c>
      <c r="N50" s="140">
        <f t="shared" si="23"/>
        <v>3.3078000000000003</v>
      </c>
      <c r="O50" s="10">
        <f t="shared" si="12"/>
        <v>1.0429999999999999</v>
      </c>
      <c r="P50" s="10">
        <f t="shared" si="38"/>
        <v>3.3078000000000003</v>
      </c>
      <c r="Q50" s="11">
        <f t="shared" si="24"/>
        <v>4.0229999999999997</v>
      </c>
      <c r="R50" s="12">
        <f t="shared" si="39"/>
        <v>4.0229999999999997</v>
      </c>
      <c r="S50" s="4">
        <f t="shared" si="25"/>
        <v>3.5760000000000001</v>
      </c>
      <c r="T50" s="137">
        <f t="shared" si="40"/>
        <v>3.5760000000000001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>
        <v>25</v>
      </c>
      <c r="AG50" s="44">
        <f t="shared" si="16"/>
        <v>0</v>
      </c>
      <c r="AH50" s="63"/>
      <c r="AI50" s="63"/>
      <c r="AJ50" s="63">
        <f t="shared" si="27"/>
        <v>0</v>
      </c>
      <c r="AK50" s="43"/>
      <c r="AL50" s="43"/>
      <c r="AM50" s="43"/>
      <c r="AN50" s="43"/>
      <c r="AO50" s="43"/>
      <c r="AP50" s="54"/>
      <c r="AQ50" s="54"/>
      <c r="AR50" s="54"/>
      <c r="AS50" s="54"/>
      <c r="AT50" s="54"/>
      <c r="AU50" s="54"/>
      <c r="AV50" s="54"/>
      <c r="AW50" s="45">
        <f t="shared" si="18"/>
        <v>25</v>
      </c>
      <c r="AX50" s="51">
        <v>3.5760000000000001</v>
      </c>
      <c r="AY50" s="45">
        <v>1.87</v>
      </c>
      <c r="AZ50" s="51">
        <f t="shared" si="28"/>
        <v>46.75</v>
      </c>
      <c r="BA50" s="43"/>
      <c r="BB50" s="43"/>
      <c r="BC50" s="43"/>
      <c r="BD50" s="43"/>
      <c r="BE50" s="43"/>
      <c r="BF50" s="74"/>
      <c r="BG50" s="74"/>
      <c r="BH50" s="74"/>
      <c r="BI50" s="74"/>
      <c r="BJ50" s="74"/>
      <c r="BK50" s="43"/>
      <c r="BL50" s="43"/>
      <c r="BM50" s="47">
        <f t="shared" si="26"/>
        <v>0</v>
      </c>
      <c r="BN50" s="59"/>
      <c r="BO50" s="60">
        <f t="shared" si="19"/>
        <v>0</v>
      </c>
      <c r="BP50" s="141"/>
      <c r="BQ50" s="137"/>
      <c r="BR50" s="146">
        <v>25</v>
      </c>
      <c r="BS50" s="63">
        <f t="shared" si="30"/>
        <v>8.6666666666666661</v>
      </c>
      <c r="BT50" s="63">
        <v>15</v>
      </c>
      <c r="BU50" s="577">
        <v>25</v>
      </c>
      <c r="BV50" s="566">
        <v>2.42</v>
      </c>
      <c r="BW50" s="139"/>
      <c r="BX50" s="59">
        <v>1.94</v>
      </c>
      <c r="BY50" s="59">
        <v>4.21</v>
      </c>
      <c r="BZ50" s="139"/>
      <c r="CA50" s="5">
        <f t="shared" si="31"/>
        <v>3.5760000000000001</v>
      </c>
      <c r="CB50" s="59">
        <f t="shared" si="32"/>
        <v>1.87</v>
      </c>
      <c r="CC50" s="587"/>
      <c r="CD50" s="596">
        <f t="shared" si="8"/>
        <v>2.7229999999999999</v>
      </c>
      <c r="CE50" s="5">
        <f t="shared" si="9"/>
        <v>68.075000000000003</v>
      </c>
      <c r="CF50" s="724"/>
      <c r="CG50" s="606"/>
      <c r="CH50" s="707" t="str">
        <f t="shared" si="20"/>
        <v/>
      </c>
      <c r="CI50" s="59" t="str">
        <f t="shared" si="21"/>
        <v/>
      </c>
      <c r="CJ50" s="530" t="e">
        <f t="shared" si="10"/>
        <v>#VALUE!</v>
      </c>
      <c r="CK50" s="727"/>
      <c r="CL50" s="792"/>
    </row>
    <row r="51" spans="1:90" ht="13.15" customHeight="1" x14ac:dyDescent="0.25">
      <c r="A51" s="737"/>
      <c r="B51" s="37"/>
      <c r="C51" s="714"/>
      <c r="D51" s="383">
        <v>45</v>
      </c>
      <c r="E51" s="131" t="s">
        <v>393</v>
      </c>
      <c r="F51" s="182" t="s">
        <v>394</v>
      </c>
      <c r="G51" s="293" t="s">
        <v>1264</v>
      </c>
      <c r="H51" s="9">
        <v>20</v>
      </c>
      <c r="I51" s="9">
        <v>25.1</v>
      </c>
      <c r="J51" s="42">
        <f t="shared" si="22"/>
        <v>22.764227642276424</v>
      </c>
      <c r="K51" s="9">
        <v>28</v>
      </c>
      <c r="L51" s="9">
        <f t="shared" si="0"/>
        <v>455.28455284552848</v>
      </c>
      <c r="M51" s="9">
        <f t="shared" si="37"/>
        <v>560</v>
      </c>
      <c r="N51" s="140">
        <f t="shared" si="23"/>
        <v>31.080000000000002</v>
      </c>
      <c r="O51" s="10">
        <f t="shared" si="12"/>
        <v>9.7999999999999989</v>
      </c>
      <c r="P51" s="10">
        <f t="shared" si="38"/>
        <v>621.6</v>
      </c>
      <c r="Q51" s="11">
        <f t="shared" si="24"/>
        <v>37.799999999999997</v>
      </c>
      <c r="R51" s="12">
        <f t="shared" si="39"/>
        <v>756</v>
      </c>
      <c r="S51" s="4">
        <f t="shared" si="25"/>
        <v>33.6</v>
      </c>
      <c r="T51" s="137">
        <f t="shared" si="40"/>
        <v>672</v>
      </c>
      <c r="U51" s="43"/>
      <c r="V51" s="43">
        <f>1+1</f>
        <v>2</v>
      </c>
      <c r="W51" s="43">
        <f>2+2</f>
        <v>4</v>
      </c>
      <c r="X51" s="43"/>
      <c r="Y51" s="43"/>
      <c r="Z51" s="43"/>
      <c r="AA51" s="43"/>
      <c r="AB51" s="43"/>
      <c r="AC51" s="43"/>
      <c r="AD51" s="43"/>
      <c r="AE51" s="43"/>
      <c r="AF51" s="43">
        <v>20</v>
      </c>
      <c r="AG51" s="44">
        <f t="shared" si="16"/>
        <v>6</v>
      </c>
      <c r="AH51" s="44">
        <v>25.1</v>
      </c>
      <c r="AI51" s="44">
        <v>10.78</v>
      </c>
      <c r="AJ51" s="44">
        <f t="shared" si="27"/>
        <v>64.679999999999993</v>
      </c>
      <c r="AK51" s="43">
        <v>2</v>
      </c>
      <c r="AL51" s="43"/>
      <c r="AM51" s="43">
        <v>4</v>
      </c>
      <c r="AN51" s="43">
        <v>6</v>
      </c>
      <c r="AO51" s="43">
        <v>6</v>
      </c>
      <c r="AP51" s="54"/>
      <c r="AQ51" s="54"/>
      <c r="AR51" s="54"/>
      <c r="AS51" s="54"/>
      <c r="AT51" s="54"/>
      <c r="AU51" s="54"/>
      <c r="AV51" s="54"/>
      <c r="AW51" s="45">
        <f t="shared" si="18"/>
        <v>38</v>
      </c>
      <c r="AX51" s="51">
        <v>33.6</v>
      </c>
      <c r="AY51" s="45">
        <v>16.25</v>
      </c>
      <c r="AZ51" s="51">
        <f t="shared" si="28"/>
        <v>617.5</v>
      </c>
      <c r="BA51" s="43"/>
      <c r="BB51" s="43"/>
      <c r="BC51" s="43"/>
      <c r="BD51" s="43"/>
      <c r="BE51" s="43"/>
      <c r="BF51" s="74"/>
      <c r="BG51" s="74"/>
      <c r="BH51" s="74"/>
      <c r="BI51" s="74"/>
      <c r="BJ51" s="74"/>
      <c r="BK51" s="43"/>
      <c r="BL51" s="43"/>
      <c r="BM51" s="47">
        <f t="shared" si="26"/>
        <v>0</v>
      </c>
      <c r="BN51" s="59"/>
      <c r="BO51" s="60">
        <f t="shared" si="19"/>
        <v>0</v>
      </c>
      <c r="BP51" s="142"/>
      <c r="BQ51" s="137"/>
      <c r="BR51" s="146">
        <v>38</v>
      </c>
      <c r="BS51" s="63">
        <f t="shared" si="30"/>
        <v>21.333333333333332</v>
      </c>
      <c r="BT51" s="63">
        <v>30</v>
      </c>
      <c r="BU51" s="577">
        <v>40</v>
      </c>
      <c r="BV51" s="566">
        <v>25.1</v>
      </c>
      <c r="BW51" s="139"/>
      <c r="BX51" s="59">
        <v>14.43</v>
      </c>
      <c r="BY51" s="59">
        <v>31.37</v>
      </c>
      <c r="BZ51" s="139"/>
      <c r="CA51" s="5">
        <f t="shared" si="31"/>
        <v>25.1</v>
      </c>
      <c r="CB51" s="59">
        <f t="shared" si="32"/>
        <v>10.78</v>
      </c>
      <c r="CC51" s="587"/>
      <c r="CD51" s="596">
        <f t="shared" si="8"/>
        <v>17.940000000000001</v>
      </c>
      <c r="CE51" s="5">
        <f t="shared" si="9"/>
        <v>717.6</v>
      </c>
      <c r="CF51" s="724"/>
      <c r="CG51" s="606"/>
      <c r="CH51" s="707" t="str">
        <f t="shared" si="20"/>
        <v/>
      </c>
      <c r="CI51" s="59" t="str">
        <f t="shared" si="21"/>
        <v/>
      </c>
      <c r="CJ51" s="530" t="e">
        <f t="shared" si="10"/>
        <v>#VALUE!</v>
      </c>
      <c r="CK51" s="727"/>
      <c r="CL51" s="792"/>
    </row>
    <row r="52" spans="1:90" ht="13.15" customHeight="1" x14ac:dyDescent="0.25">
      <c r="A52" s="737"/>
      <c r="B52" s="37"/>
      <c r="C52" s="714"/>
      <c r="D52" s="383">
        <v>46</v>
      </c>
      <c r="E52" s="131" t="s">
        <v>395</v>
      </c>
      <c r="F52" s="182" t="s">
        <v>396</v>
      </c>
      <c r="G52" s="293" t="s">
        <v>1264</v>
      </c>
      <c r="H52" s="9">
        <v>1</v>
      </c>
      <c r="I52" s="9">
        <v>41.8</v>
      </c>
      <c r="J52" s="42">
        <f t="shared" si="22"/>
        <v>32.520325203252035</v>
      </c>
      <c r="K52" s="9">
        <v>40</v>
      </c>
      <c r="L52" s="9">
        <f t="shared" ref="L52:L97" si="41">M52/1.23</f>
        <v>32.520325203252035</v>
      </c>
      <c r="M52" s="9">
        <f t="shared" si="37"/>
        <v>40</v>
      </c>
      <c r="N52" s="140">
        <f t="shared" si="23"/>
        <v>44.400000000000006</v>
      </c>
      <c r="O52" s="10">
        <f t="shared" si="12"/>
        <v>14</v>
      </c>
      <c r="P52" s="10">
        <f t="shared" si="38"/>
        <v>44.400000000000006</v>
      </c>
      <c r="Q52" s="11">
        <f t="shared" si="24"/>
        <v>54</v>
      </c>
      <c r="R52" s="12">
        <f t="shared" si="39"/>
        <v>54</v>
      </c>
      <c r="S52" s="4">
        <f t="shared" si="25"/>
        <v>48</v>
      </c>
      <c r="T52" s="137">
        <f t="shared" si="40"/>
        <v>48</v>
      </c>
      <c r="U52" s="43"/>
      <c r="V52" s="43"/>
      <c r="W52" s="43">
        <v>2</v>
      </c>
      <c r="X52" s="43"/>
      <c r="Y52" s="43"/>
      <c r="Z52" s="43"/>
      <c r="AA52" s="43"/>
      <c r="AB52" s="43"/>
      <c r="AC52" s="43"/>
      <c r="AD52" s="43"/>
      <c r="AE52" s="43"/>
      <c r="AF52" s="43">
        <v>5</v>
      </c>
      <c r="AG52" s="44">
        <f t="shared" si="16"/>
        <v>2</v>
      </c>
      <c r="AH52" s="44">
        <v>41.8</v>
      </c>
      <c r="AI52" s="44">
        <v>25</v>
      </c>
      <c r="AJ52" s="44">
        <f t="shared" si="27"/>
        <v>50</v>
      </c>
      <c r="AK52" s="43"/>
      <c r="AL52" s="43"/>
      <c r="AM52" s="43"/>
      <c r="AN52" s="43"/>
      <c r="AO52" s="43"/>
      <c r="AP52" s="54"/>
      <c r="AQ52" s="54"/>
      <c r="AR52" s="54"/>
      <c r="AS52" s="54"/>
      <c r="AT52" s="54"/>
      <c r="AU52" s="54"/>
      <c r="AV52" s="54"/>
      <c r="AW52" s="45">
        <f t="shared" si="18"/>
        <v>5</v>
      </c>
      <c r="AX52" s="51">
        <v>48</v>
      </c>
      <c r="AY52" s="45">
        <v>28.9</v>
      </c>
      <c r="AZ52" s="51">
        <f t="shared" si="28"/>
        <v>144.5</v>
      </c>
      <c r="BA52" s="43"/>
      <c r="BB52" s="43"/>
      <c r="BC52" s="43"/>
      <c r="BD52" s="43"/>
      <c r="BE52" s="43"/>
      <c r="BF52" s="74"/>
      <c r="BG52" s="74"/>
      <c r="BH52" s="74"/>
      <c r="BI52" s="74"/>
      <c r="BJ52" s="74"/>
      <c r="BK52" s="43"/>
      <c r="BL52" s="43"/>
      <c r="BM52" s="47">
        <f t="shared" si="26"/>
        <v>0</v>
      </c>
      <c r="BN52" s="59"/>
      <c r="BO52" s="60">
        <f t="shared" si="19"/>
        <v>0</v>
      </c>
      <c r="BP52" s="141"/>
      <c r="BQ52" s="137"/>
      <c r="BR52" s="138">
        <v>5</v>
      </c>
      <c r="BS52" s="63">
        <f t="shared" si="30"/>
        <v>2.6666666666666665</v>
      </c>
      <c r="BT52" s="63">
        <f>BR52</f>
        <v>5</v>
      </c>
      <c r="BU52" s="577">
        <v>9</v>
      </c>
      <c r="BV52" s="566">
        <v>41.8</v>
      </c>
      <c r="BW52" s="139"/>
      <c r="BX52" s="59">
        <v>29.71</v>
      </c>
      <c r="BY52" s="59">
        <v>64.58</v>
      </c>
      <c r="BZ52" s="139"/>
      <c r="CA52" s="5">
        <f t="shared" si="31"/>
        <v>41.8</v>
      </c>
      <c r="CB52" s="59">
        <f t="shared" si="32"/>
        <v>25</v>
      </c>
      <c r="CC52" s="587"/>
      <c r="CD52" s="596">
        <f t="shared" si="8"/>
        <v>33.4</v>
      </c>
      <c r="CE52" s="5">
        <f t="shared" si="9"/>
        <v>300.59999999999997</v>
      </c>
      <c r="CF52" s="724"/>
      <c r="CG52" s="606"/>
      <c r="CH52" s="707" t="str">
        <f t="shared" si="20"/>
        <v/>
      </c>
      <c r="CI52" s="59" t="str">
        <f t="shared" si="21"/>
        <v/>
      </c>
      <c r="CJ52" s="530" t="e">
        <f t="shared" si="10"/>
        <v>#VALUE!</v>
      </c>
      <c r="CK52" s="727"/>
      <c r="CL52" s="792"/>
    </row>
    <row r="53" spans="1:90" ht="13.15" customHeight="1" x14ac:dyDescent="0.25">
      <c r="A53" s="737"/>
      <c r="B53" s="37"/>
      <c r="C53" s="714"/>
      <c r="D53" s="383">
        <v>47</v>
      </c>
      <c r="E53" s="131"/>
      <c r="F53" s="182" t="s">
        <v>777</v>
      </c>
      <c r="G53" s="293" t="s">
        <v>1264</v>
      </c>
      <c r="H53" s="9"/>
      <c r="I53" s="9">
        <v>48.2</v>
      </c>
      <c r="J53" s="42"/>
      <c r="K53" s="9"/>
      <c r="L53" s="9">
        <f t="shared" si="41"/>
        <v>0</v>
      </c>
      <c r="M53" s="9"/>
      <c r="N53" s="140"/>
      <c r="O53" s="10"/>
      <c r="P53" s="10"/>
      <c r="Q53" s="11"/>
      <c r="R53" s="12"/>
      <c r="S53" s="4"/>
      <c r="T53" s="137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4">
        <f t="shared" si="16"/>
        <v>0</v>
      </c>
      <c r="AH53" s="44">
        <v>48.2</v>
      </c>
      <c r="AI53" s="44"/>
      <c r="AJ53" s="44">
        <f t="shared" si="27"/>
        <v>0</v>
      </c>
      <c r="AK53" s="43"/>
      <c r="AL53" s="43"/>
      <c r="AM53" s="43"/>
      <c r="AN53" s="43"/>
      <c r="AO53" s="43"/>
      <c r="AP53" s="54"/>
      <c r="AQ53" s="54"/>
      <c r="AR53" s="54"/>
      <c r="AS53" s="54"/>
      <c r="AT53" s="54"/>
      <c r="AU53" s="54"/>
      <c r="AV53" s="54"/>
      <c r="AW53" s="45">
        <f t="shared" si="18"/>
        <v>0</v>
      </c>
      <c r="AX53" s="58"/>
      <c r="AY53" s="63"/>
      <c r="AZ53" s="58">
        <f t="shared" si="28"/>
        <v>0</v>
      </c>
      <c r="BA53" s="43"/>
      <c r="BB53" s="43"/>
      <c r="BC53" s="43"/>
      <c r="BD53" s="43"/>
      <c r="BE53" s="43"/>
      <c r="BF53" s="74"/>
      <c r="BG53" s="74"/>
      <c r="BH53" s="74"/>
      <c r="BI53" s="74"/>
      <c r="BJ53" s="74"/>
      <c r="BK53" s="43"/>
      <c r="BL53" s="43"/>
      <c r="BM53" s="47">
        <f t="shared" si="26"/>
        <v>0</v>
      </c>
      <c r="BN53" s="59"/>
      <c r="BO53" s="60">
        <f t="shared" si="19"/>
        <v>0</v>
      </c>
      <c r="BP53" s="141"/>
      <c r="BQ53" s="137"/>
      <c r="BR53" s="138">
        <v>0</v>
      </c>
      <c r="BS53" s="63">
        <f t="shared" si="30"/>
        <v>0</v>
      </c>
      <c r="BT53" s="63">
        <f>BR53</f>
        <v>0</v>
      </c>
      <c r="BU53" s="577">
        <v>1</v>
      </c>
      <c r="BV53" s="566">
        <v>48.2</v>
      </c>
      <c r="BW53" s="139"/>
      <c r="BX53" s="59">
        <v>42.27</v>
      </c>
      <c r="BY53" s="59">
        <v>91.89</v>
      </c>
      <c r="BZ53" s="139"/>
      <c r="CA53" s="5">
        <f t="shared" si="31"/>
        <v>48.2</v>
      </c>
      <c r="CB53" s="59">
        <f t="shared" si="32"/>
        <v>42.27</v>
      </c>
      <c r="CC53" s="587"/>
      <c r="CD53" s="596">
        <f t="shared" ref="CD53:CD98" si="42">IF(CA53=0,CB53,(CA53+CB53)/2)</f>
        <v>45.234999999999999</v>
      </c>
      <c r="CE53" s="5">
        <f t="shared" ref="CE53:CE98" si="43">BU53*CD53</f>
        <v>45.234999999999999</v>
      </c>
      <c r="CF53" s="724"/>
      <c r="CG53" s="606"/>
      <c r="CH53" s="707" t="str">
        <f t="shared" si="20"/>
        <v/>
      </c>
      <c r="CI53" s="59" t="str">
        <f t="shared" si="21"/>
        <v/>
      </c>
      <c r="CJ53" s="530" t="e">
        <f t="shared" si="10"/>
        <v>#VALUE!</v>
      </c>
      <c r="CK53" s="727"/>
      <c r="CL53" s="792"/>
    </row>
    <row r="54" spans="1:90" ht="13.15" customHeight="1" thickBot="1" x14ac:dyDescent="0.3">
      <c r="A54" s="738"/>
      <c r="B54" s="130"/>
      <c r="C54" s="715"/>
      <c r="D54" s="384">
        <v>48</v>
      </c>
      <c r="E54" s="202" t="s">
        <v>397</v>
      </c>
      <c r="F54" s="203" t="s">
        <v>398</v>
      </c>
      <c r="G54" s="294" t="s">
        <v>1264</v>
      </c>
      <c r="H54" s="101">
        <v>20</v>
      </c>
      <c r="I54" s="101">
        <v>3.27</v>
      </c>
      <c r="J54" s="270">
        <f t="shared" si="22"/>
        <v>3.7235772357723578</v>
      </c>
      <c r="K54" s="101">
        <v>4.58</v>
      </c>
      <c r="L54" s="101">
        <f t="shared" si="41"/>
        <v>74.471544715447152</v>
      </c>
      <c r="M54" s="101">
        <f>H54*K54</f>
        <v>91.6</v>
      </c>
      <c r="N54" s="204">
        <f t="shared" si="23"/>
        <v>5.0838000000000001</v>
      </c>
      <c r="O54" s="19">
        <f t="shared" si="12"/>
        <v>1.603</v>
      </c>
      <c r="P54" s="19">
        <f>N54*H54</f>
        <v>101.676</v>
      </c>
      <c r="Q54" s="20">
        <f t="shared" si="24"/>
        <v>6.1829999999999998</v>
      </c>
      <c r="R54" s="21">
        <f>Q54*H54</f>
        <v>123.66</v>
      </c>
      <c r="S54" s="205">
        <f t="shared" si="25"/>
        <v>5.4959999999999996</v>
      </c>
      <c r="T54" s="206">
        <f>H54*S54</f>
        <v>109.91999999999999</v>
      </c>
      <c r="U54" s="104"/>
      <c r="V54" s="104"/>
      <c r="W54" s="104">
        <v>14</v>
      </c>
      <c r="X54" s="104"/>
      <c r="Y54" s="104"/>
      <c r="Z54" s="104"/>
      <c r="AA54" s="104"/>
      <c r="AB54" s="104"/>
      <c r="AC54" s="104"/>
      <c r="AD54" s="104"/>
      <c r="AE54" s="104"/>
      <c r="AF54" s="104">
        <v>20</v>
      </c>
      <c r="AG54" s="105">
        <f t="shared" si="16"/>
        <v>14</v>
      </c>
      <c r="AH54" s="105">
        <v>3.27</v>
      </c>
      <c r="AI54" s="105"/>
      <c r="AJ54" s="105">
        <f t="shared" ref="AJ54:AJ56" si="44">AG54*AI54</f>
        <v>0</v>
      </c>
      <c r="AK54" s="104"/>
      <c r="AL54" s="104"/>
      <c r="AM54" s="104"/>
      <c r="AN54" s="104">
        <v>14</v>
      </c>
      <c r="AO54" s="104">
        <v>20</v>
      </c>
      <c r="AP54" s="107"/>
      <c r="AQ54" s="107"/>
      <c r="AR54" s="107"/>
      <c r="AS54" s="107"/>
      <c r="AT54" s="107"/>
      <c r="AU54" s="107"/>
      <c r="AV54" s="107"/>
      <c r="AW54" s="108">
        <f t="shared" si="18"/>
        <v>54</v>
      </c>
      <c r="AX54" s="109">
        <v>5.4960000000000004</v>
      </c>
      <c r="AY54" s="108">
        <v>2.84</v>
      </c>
      <c r="AZ54" s="109">
        <f t="shared" ref="AZ54:AZ56" si="45">AW54*AY54</f>
        <v>153.35999999999999</v>
      </c>
      <c r="BA54" s="104"/>
      <c r="BB54" s="104"/>
      <c r="BC54" s="104"/>
      <c r="BD54" s="104"/>
      <c r="BE54" s="104"/>
      <c r="BF54" s="110"/>
      <c r="BG54" s="110"/>
      <c r="BH54" s="110"/>
      <c r="BI54" s="110"/>
      <c r="BJ54" s="110"/>
      <c r="BK54" s="104"/>
      <c r="BL54" s="104"/>
      <c r="BM54" s="111">
        <f t="shared" si="26"/>
        <v>0</v>
      </c>
      <c r="BN54" s="106"/>
      <c r="BO54" s="252">
        <f t="shared" si="19"/>
        <v>0</v>
      </c>
      <c r="BP54" s="258" t="s">
        <v>337</v>
      </c>
      <c r="BQ54" s="206"/>
      <c r="BR54" s="265">
        <v>54</v>
      </c>
      <c r="BS54" s="106">
        <f t="shared" si="30"/>
        <v>29.333333333333332</v>
      </c>
      <c r="BT54" s="106">
        <v>40</v>
      </c>
      <c r="BU54" s="578">
        <v>30</v>
      </c>
      <c r="BV54" s="567">
        <v>3.27</v>
      </c>
      <c r="BW54" s="209"/>
      <c r="BX54" s="112">
        <v>2.74</v>
      </c>
      <c r="BY54" s="112">
        <v>5.96</v>
      </c>
      <c r="BZ54" s="209"/>
      <c r="CA54" s="210">
        <f t="shared" si="31"/>
        <v>3.27</v>
      </c>
      <c r="CB54" s="112">
        <f t="shared" si="32"/>
        <v>2.74</v>
      </c>
      <c r="CC54" s="588"/>
      <c r="CD54" s="597">
        <f t="shared" si="42"/>
        <v>3.0049999999999999</v>
      </c>
      <c r="CE54" s="210">
        <f t="shared" si="43"/>
        <v>90.149999999999991</v>
      </c>
      <c r="CF54" s="725"/>
      <c r="CG54" s="607"/>
      <c r="CH54" s="708" t="str">
        <f t="shared" si="20"/>
        <v/>
      </c>
      <c r="CI54" s="112" t="str">
        <f t="shared" si="21"/>
        <v/>
      </c>
      <c r="CJ54" s="531" t="e">
        <f t="shared" si="10"/>
        <v>#VALUE!</v>
      </c>
      <c r="CK54" s="728"/>
      <c r="CL54" s="793"/>
    </row>
    <row r="55" spans="1:90" s="158" customFormat="1" ht="54.75" customHeight="1" thickBot="1" x14ac:dyDescent="0.25">
      <c r="A55" s="664" t="s">
        <v>1340</v>
      </c>
      <c r="B55" s="665">
        <v>119</v>
      </c>
      <c r="C55" s="666">
        <v>7</v>
      </c>
      <c r="D55" s="667">
        <v>49</v>
      </c>
      <c r="E55" s="668" t="s">
        <v>399</v>
      </c>
      <c r="F55" s="669" t="s">
        <v>1341</v>
      </c>
      <c r="G55" s="295" t="s">
        <v>1266</v>
      </c>
      <c r="H55" s="670">
        <v>500</v>
      </c>
      <c r="I55" s="670">
        <v>2.57</v>
      </c>
      <c r="J55" s="671">
        <f t="shared" ref="J55:J101" si="46">K55/1.23</f>
        <v>2.0325203252032522</v>
      </c>
      <c r="K55" s="670">
        <v>2.5</v>
      </c>
      <c r="L55" s="670">
        <f t="shared" si="41"/>
        <v>1016.260162601626</v>
      </c>
      <c r="M55" s="670">
        <f>H55*K55</f>
        <v>1250</v>
      </c>
      <c r="N55" s="672">
        <f t="shared" si="23"/>
        <v>2.7750000000000004</v>
      </c>
      <c r="O55" s="672">
        <f t="shared" si="12"/>
        <v>0.875</v>
      </c>
      <c r="P55" s="672">
        <f>N55*H55</f>
        <v>1387.5000000000002</v>
      </c>
      <c r="Q55" s="673">
        <f t="shared" si="24"/>
        <v>3.375</v>
      </c>
      <c r="R55" s="674">
        <f>Q55*H55</f>
        <v>1687.5</v>
      </c>
      <c r="S55" s="675">
        <f t="shared" si="25"/>
        <v>3</v>
      </c>
      <c r="T55" s="676">
        <f>H55*S55</f>
        <v>1500</v>
      </c>
      <c r="U55" s="677"/>
      <c r="V55" s="677">
        <f>27+84.2+24+10.5</f>
        <v>145.69999999999999</v>
      </c>
      <c r="W55" s="677">
        <f>3.7+15+6.5+25.8</f>
        <v>51</v>
      </c>
      <c r="X55" s="677"/>
      <c r="Y55" s="677"/>
      <c r="Z55" s="677"/>
      <c r="AA55" s="677"/>
      <c r="AB55" s="677"/>
      <c r="AC55" s="677"/>
      <c r="AD55" s="677"/>
      <c r="AE55" s="677"/>
      <c r="AF55" s="677">
        <v>19.5</v>
      </c>
      <c r="AG55" s="678">
        <f t="shared" ref="AG55:AG101" si="47">SUM(U55:AE55)</f>
        <v>196.7</v>
      </c>
      <c r="AH55" s="678">
        <v>2.57</v>
      </c>
      <c r="AI55" s="678">
        <v>2.2999999999999998</v>
      </c>
      <c r="AJ55" s="678">
        <f t="shared" si="44"/>
        <v>452.40999999999991</v>
      </c>
      <c r="AK55" s="677">
        <v>173</v>
      </c>
      <c r="AL55" s="677"/>
      <c r="AM55" s="677"/>
      <c r="AN55" s="677"/>
      <c r="AO55" s="677"/>
      <c r="AP55" s="679"/>
      <c r="AQ55" s="679"/>
      <c r="AR55" s="679"/>
      <c r="AS55" s="679"/>
      <c r="AT55" s="679"/>
      <c r="AU55" s="679"/>
      <c r="AV55" s="679"/>
      <c r="AW55" s="680">
        <f t="shared" ref="AW55:AW100" si="48">SUM(AK55:AV55)+AF55</f>
        <v>192.5</v>
      </c>
      <c r="AX55" s="681">
        <v>3</v>
      </c>
      <c r="AY55" s="680">
        <v>0.13</v>
      </c>
      <c r="AZ55" s="681">
        <f t="shared" si="45"/>
        <v>25.025000000000002</v>
      </c>
      <c r="BA55" s="677"/>
      <c r="BB55" s="677"/>
      <c r="BC55" s="677"/>
      <c r="BD55" s="677"/>
      <c r="BE55" s="677"/>
      <c r="BF55" s="682"/>
      <c r="BG55" s="682"/>
      <c r="BH55" s="682"/>
      <c r="BI55" s="682"/>
      <c r="BJ55" s="682"/>
      <c r="BK55" s="677"/>
      <c r="BL55" s="677"/>
      <c r="BM55" s="683">
        <f t="shared" si="26"/>
        <v>0</v>
      </c>
      <c r="BN55" s="684"/>
      <c r="BO55" s="685">
        <f t="shared" ref="BO55:BO100" si="49">BM55*BN55</f>
        <v>0</v>
      </c>
      <c r="BP55" s="686" t="s">
        <v>336</v>
      </c>
      <c r="BQ55" s="676"/>
      <c r="BR55" s="687">
        <v>196.7</v>
      </c>
      <c r="BS55" s="684">
        <f t="shared" si="30"/>
        <v>296.40000000000003</v>
      </c>
      <c r="BT55" s="684">
        <v>195</v>
      </c>
      <c r="BU55" s="688">
        <v>550</v>
      </c>
      <c r="BV55" s="689">
        <v>2.57</v>
      </c>
      <c r="BW55" s="690"/>
      <c r="BX55" s="691">
        <v>1.9</v>
      </c>
      <c r="BY55" s="691">
        <v>3</v>
      </c>
      <c r="BZ55" s="690"/>
      <c r="CA55" s="301">
        <f t="shared" si="31"/>
        <v>2.57</v>
      </c>
      <c r="CB55" s="691">
        <f t="shared" si="32"/>
        <v>0.13</v>
      </c>
      <c r="CC55" s="692"/>
      <c r="CD55" s="693">
        <f t="shared" si="42"/>
        <v>1.3499999999999999</v>
      </c>
      <c r="CE55" s="301">
        <f t="shared" si="43"/>
        <v>742.49999999999989</v>
      </c>
      <c r="CF55" s="694">
        <f>SUM(CE55)</f>
        <v>742.49999999999989</v>
      </c>
      <c r="CG55" s="695"/>
      <c r="CH55" s="709" t="str">
        <f t="shared" si="20"/>
        <v/>
      </c>
      <c r="CI55" s="691" t="str">
        <f t="shared" si="21"/>
        <v/>
      </c>
      <c r="CJ55" s="696" t="e">
        <f t="shared" si="10"/>
        <v>#VALUE!</v>
      </c>
      <c r="CK55" s="697" t="e">
        <f>SUM(CJ55)</f>
        <v>#VALUE!</v>
      </c>
      <c r="CL55" s="698"/>
    </row>
    <row r="56" spans="1:90" ht="13.15" customHeight="1" thickBot="1" x14ac:dyDescent="0.3">
      <c r="A56" s="211" t="s">
        <v>508</v>
      </c>
      <c r="B56" s="212"/>
      <c r="C56" s="386">
        <v>8</v>
      </c>
      <c r="D56" s="385">
        <v>50</v>
      </c>
      <c r="E56" s="213" t="s">
        <v>400</v>
      </c>
      <c r="F56" s="214" t="s">
        <v>401</v>
      </c>
      <c r="G56" s="295" t="s">
        <v>1264</v>
      </c>
      <c r="H56" s="215">
        <v>1</v>
      </c>
      <c r="I56" s="266"/>
      <c r="J56" s="267">
        <f t="shared" si="46"/>
        <v>3.5040650406504064</v>
      </c>
      <c r="K56" s="266">
        <v>4.3099999999999996</v>
      </c>
      <c r="L56" s="266">
        <f t="shared" si="41"/>
        <v>3.5040650406504064</v>
      </c>
      <c r="M56" s="266">
        <f>H56*K56</f>
        <v>4.3099999999999996</v>
      </c>
      <c r="N56" s="218">
        <f t="shared" si="23"/>
        <v>4.7840999999999996</v>
      </c>
      <c r="O56" s="25">
        <f t="shared" si="12"/>
        <v>1.5084999999999997</v>
      </c>
      <c r="P56" s="25">
        <f>N56*H56</f>
        <v>4.7840999999999996</v>
      </c>
      <c r="Q56" s="26">
        <f t="shared" si="24"/>
        <v>5.8184999999999993</v>
      </c>
      <c r="R56" s="27">
        <f>Q56*H56</f>
        <v>5.8184999999999993</v>
      </c>
      <c r="S56" s="219">
        <f t="shared" si="25"/>
        <v>5.1719999999999997</v>
      </c>
      <c r="T56" s="220">
        <f>H56*S56</f>
        <v>5.1719999999999997</v>
      </c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>
        <v>1</v>
      </c>
      <c r="AG56" s="222">
        <f t="shared" si="47"/>
        <v>0</v>
      </c>
      <c r="AH56" s="227"/>
      <c r="AI56" s="227"/>
      <c r="AJ56" s="227">
        <f t="shared" si="44"/>
        <v>0</v>
      </c>
      <c r="AK56" s="221"/>
      <c r="AL56" s="221"/>
      <c r="AM56" s="221"/>
      <c r="AN56" s="221"/>
      <c r="AO56" s="221"/>
      <c r="AP56" s="224"/>
      <c r="AQ56" s="224"/>
      <c r="AR56" s="224"/>
      <c r="AS56" s="224"/>
      <c r="AT56" s="224"/>
      <c r="AU56" s="224"/>
      <c r="AV56" s="224"/>
      <c r="AW56" s="225">
        <f t="shared" si="48"/>
        <v>1</v>
      </c>
      <c r="AX56" s="268">
        <v>5.1719999999999997</v>
      </c>
      <c r="AY56" s="225">
        <v>2.69</v>
      </c>
      <c r="AZ56" s="268">
        <f t="shared" si="45"/>
        <v>2.69</v>
      </c>
      <c r="BA56" s="221"/>
      <c r="BB56" s="221"/>
      <c r="BC56" s="221"/>
      <c r="BD56" s="221"/>
      <c r="BE56" s="221"/>
      <c r="BF56" s="228"/>
      <c r="BG56" s="228"/>
      <c r="BH56" s="228"/>
      <c r="BI56" s="228"/>
      <c r="BJ56" s="228"/>
      <c r="BK56" s="221"/>
      <c r="BL56" s="221"/>
      <c r="BM56" s="229">
        <f t="shared" si="26"/>
        <v>0</v>
      </c>
      <c r="BN56" s="230"/>
      <c r="BO56" s="231">
        <f t="shared" si="49"/>
        <v>0</v>
      </c>
      <c r="BP56" s="269"/>
      <c r="BQ56" s="220"/>
      <c r="BR56" s="233">
        <v>1</v>
      </c>
      <c r="BS56" s="227">
        <f t="shared" si="30"/>
        <v>0.66666666666666663</v>
      </c>
      <c r="BT56" s="227">
        <f>BR56</f>
        <v>1</v>
      </c>
      <c r="BU56" s="583">
        <f>BR56</f>
        <v>1</v>
      </c>
      <c r="BV56" s="573">
        <v>3.5</v>
      </c>
      <c r="BW56" s="234"/>
      <c r="BX56" s="230"/>
      <c r="BY56" s="230"/>
      <c r="BZ56" s="234"/>
      <c r="CA56" s="235">
        <f t="shared" si="31"/>
        <v>5.1719999999999997</v>
      </c>
      <c r="CB56" s="230">
        <f t="shared" si="32"/>
        <v>2.69</v>
      </c>
      <c r="CC56" s="592"/>
      <c r="CD56" s="601">
        <f t="shared" si="42"/>
        <v>3.931</v>
      </c>
      <c r="CE56" s="235">
        <f t="shared" si="43"/>
        <v>3.931</v>
      </c>
      <c r="CF56" s="602">
        <f>SUM(CE56)</f>
        <v>3.931</v>
      </c>
      <c r="CG56" s="611"/>
      <c r="CH56" s="709" t="str">
        <f t="shared" si="20"/>
        <v/>
      </c>
      <c r="CI56" s="230" t="str">
        <f t="shared" si="21"/>
        <v/>
      </c>
      <c r="CJ56" s="532" t="e">
        <f t="shared" si="10"/>
        <v>#VALUE!</v>
      </c>
      <c r="CK56" s="301" t="e">
        <f>SUM(CJ56)</f>
        <v>#VALUE!</v>
      </c>
      <c r="CL56" s="451" t="e">
        <f>(CF56-CK56)/CF56</f>
        <v>#VALUE!</v>
      </c>
    </row>
    <row r="57" spans="1:90" ht="13.15" customHeight="1" x14ac:dyDescent="0.25">
      <c r="A57" s="734" t="s">
        <v>949</v>
      </c>
      <c r="B57" s="91"/>
      <c r="C57" s="711">
        <v>9</v>
      </c>
      <c r="D57" s="382">
        <v>51</v>
      </c>
      <c r="E57" s="193" t="s">
        <v>402</v>
      </c>
      <c r="F57" s="194" t="s">
        <v>403</v>
      </c>
      <c r="G57" s="292" t="s">
        <v>1264</v>
      </c>
      <c r="H57" s="92">
        <v>1</v>
      </c>
      <c r="I57" s="115"/>
      <c r="J57" s="116">
        <f t="shared" si="46"/>
        <v>17.886178861788618</v>
      </c>
      <c r="K57" s="115">
        <v>22</v>
      </c>
      <c r="L57" s="115">
        <f t="shared" si="41"/>
        <v>17.886178861788618</v>
      </c>
      <c r="M57" s="115">
        <f t="shared" ref="M57:M67" si="50">H57*K57</f>
        <v>22</v>
      </c>
      <c r="N57" s="236">
        <f t="shared" si="23"/>
        <v>24.42</v>
      </c>
      <c r="O57" s="22">
        <f t="shared" si="12"/>
        <v>7.6999999999999993</v>
      </c>
      <c r="P57" s="22">
        <f t="shared" ref="P57:P67" si="51">N57*H57</f>
        <v>24.42</v>
      </c>
      <c r="Q57" s="23">
        <f t="shared" si="24"/>
        <v>29.7</v>
      </c>
      <c r="R57" s="24">
        <f t="shared" ref="R57:R67" si="52">Q57*H57</f>
        <v>29.7</v>
      </c>
      <c r="S57" s="94">
        <f t="shared" si="25"/>
        <v>26.4</v>
      </c>
      <c r="T57" s="196">
        <f t="shared" ref="T57:T67" si="53">H57*S57</f>
        <v>26.4</v>
      </c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6">
        <f t="shared" si="47"/>
        <v>0</v>
      </c>
      <c r="AH57" s="198"/>
      <c r="AI57" s="198"/>
      <c r="AJ57" s="198">
        <f t="shared" ref="AJ57:AJ80" si="54">AG57*AI57</f>
        <v>0</v>
      </c>
      <c r="AK57" s="95"/>
      <c r="AL57" s="95"/>
      <c r="AM57" s="95"/>
      <c r="AN57" s="95"/>
      <c r="AO57" s="95"/>
      <c r="AP57" s="97"/>
      <c r="AQ57" s="97"/>
      <c r="AR57" s="97"/>
      <c r="AS57" s="97"/>
      <c r="AT57" s="97"/>
      <c r="AU57" s="97"/>
      <c r="AV57" s="97"/>
      <c r="AW57" s="98">
        <f t="shared" si="48"/>
        <v>0</v>
      </c>
      <c r="AX57" s="118">
        <v>26.4</v>
      </c>
      <c r="AY57" s="119">
        <v>5.0999999999999996</v>
      </c>
      <c r="AZ57" s="118">
        <f t="shared" ref="AZ57:AZ79" si="55">AW57*AY57</f>
        <v>0</v>
      </c>
      <c r="BA57" s="120"/>
      <c r="BB57" s="120"/>
      <c r="BC57" s="120"/>
      <c r="BD57" s="120"/>
      <c r="BE57" s="120"/>
      <c r="BF57" s="121"/>
      <c r="BG57" s="121"/>
      <c r="BH57" s="121"/>
      <c r="BI57" s="121"/>
      <c r="BJ57" s="121"/>
      <c r="BK57" s="120"/>
      <c r="BL57" s="120"/>
      <c r="BM57" s="100">
        <f t="shared" si="26"/>
        <v>0</v>
      </c>
      <c r="BN57" s="122"/>
      <c r="BO57" s="123">
        <f t="shared" si="49"/>
        <v>0</v>
      </c>
      <c r="BP57" s="243"/>
      <c r="BQ57" s="196"/>
      <c r="BR57" s="197">
        <v>1</v>
      </c>
      <c r="BS57" s="198">
        <f t="shared" si="30"/>
        <v>0.33333333333333331</v>
      </c>
      <c r="BT57" s="198">
        <f>BR57</f>
        <v>1</v>
      </c>
      <c r="BU57" s="579">
        <f>BR57</f>
        <v>1</v>
      </c>
      <c r="BV57" s="565">
        <v>17.89</v>
      </c>
      <c r="BW57" s="200"/>
      <c r="BX57" s="199">
        <v>9.26</v>
      </c>
      <c r="BY57" s="199">
        <v>25.16</v>
      </c>
      <c r="BZ57" s="200"/>
      <c r="CA57" s="201">
        <f t="shared" si="31"/>
        <v>25.16</v>
      </c>
      <c r="CB57" s="199">
        <f t="shared" si="32"/>
        <v>5.0999999999999996</v>
      </c>
      <c r="CC57" s="586"/>
      <c r="CD57" s="595">
        <f t="shared" si="42"/>
        <v>15.129999999999999</v>
      </c>
      <c r="CE57" s="201">
        <f t="shared" si="43"/>
        <v>15.129999999999999</v>
      </c>
      <c r="CF57" s="723">
        <f>SUM(CE57:CE65)</f>
        <v>1933.7999999999997</v>
      </c>
      <c r="CG57" s="605"/>
      <c r="CH57" s="706" t="str">
        <f t="shared" si="20"/>
        <v/>
      </c>
      <c r="CI57" s="199" t="str">
        <f t="shared" si="21"/>
        <v/>
      </c>
      <c r="CJ57" s="529" t="e">
        <f t="shared" si="10"/>
        <v>#VALUE!</v>
      </c>
      <c r="CK57" s="732" t="e">
        <f>SUM(CJ57:CJ65)</f>
        <v>#VALUE!</v>
      </c>
      <c r="CL57" s="794" t="e">
        <f>(CF57-CK57)/CF57</f>
        <v>#VALUE!</v>
      </c>
    </row>
    <row r="58" spans="1:90" ht="13.15" customHeight="1" x14ac:dyDescent="0.25">
      <c r="A58" s="737"/>
      <c r="B58" s="37"/>
      <c r="C58" s="714"/>
      <c r="D58" s="383">
        <v>52</v>
      </c>
      <c r="E58" s="131" t="s">
        <v>404</v>
      </c>
      <c r="F58" s="182" t="s">
        <v>405</v>
      </c>
      <c r="G58" s="293" t="s">
        <v>1264</v>
      </c>
      <c r="H58" s="9">
        <v>2</v>
      </c>
      <c r="I58" s="80"/>
      <c r="J58" s="81">
        <f t="shared" si="46"/>
        <v>48.780487804878049</v>
      </c>
      <c r="K58" s="80">
        <v>60</v>
      </c>
      <c r="L58" s="80">
        <f t="shared" si="41"/>
        <v>97.560975609756099</v>
      </c>
      <c r="M58" s="80">
        <f t="shared" si="50"/>
        <v>120</v>
      </c>
      <c r="N58" s="140">
        <f t="shared" si="23"/>
        <v>66.600000000000009</v>
      </c>
      <c r="O58" s="10">
        <f t="shared" si="12"/>
        <v>21</v>
      </c>
      <c r="P58" s="10">
        <f t="shared" si="51"/>
        <v>133.20000000000002</v>
      </c>
      <c r="Q58" s="11">
        <f t="shared" si="24"/>
        <v>81</v>
      </c>
      <c r="R58" s="12">
        <f t="shared" si="52"/>
        <v>162</v>
      </c>
      <c r="S58" s="4">
        <f t="shared" si="25"/>
        <v>72</v>
      </c>
      <c r="T58" s="137">
        <f t="shared" si="53"/>
        <v>144</v>
      </c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4">
        <f t="shared" si="47"/>
        <v>0</v>
      </c>
      <c r="AH58" s="63"/>
      <c r="AI58" s="63"/>
      <c r="AJ58" s="63">
        <f t="shared" si="54"/>
        <v>0</v>
      </c>
      <c r="AK58" s="43"/>
      <c r="AL58" s="43"/>
      <c r="AM58" s="43"/>
      <c r="AN58" s="43"/>
      <c r="AO58" s="43"/>
      <c r="AP58" s="54"/>
      <c r="AQ58" s="54"/>
      <c r="AR58" s="54"/>
      <c r="AS58" s="54"/>
      <c r="AT58" s="54"/>
      <c r="AU58" s="54"/>
      <c r="AV58" s="54"/>
      <c r="AW58" s="45">
        <f t="shared" si="48"/>
        <v>0</v>
      </c>
      <c r="AX58" s="51">
        <v>72</v>
      </c>
      <c r="AY58" s="46">
        <v>29.03</v>
      </c>
      <c r="AZ58" s="51">
        <f t="shared" si="55"/>
        <v>0</v>
      </c>
      <c r="BA58" s="75"/>
      <c r="BB58" s="75"/>
      <c r="BC58" s="75"/>
      <c r="BD58" s="75"/>
      <c r="BE58" s="75"/>
      <c r="BF58" s="74"/>
      <c r="BG58" s="74"/>
      <c r="BH58" s="74"/>
      <c r="BI58" s="74"/>
      <c r="BJ58" s="74"/>
      <c r="BK58" s="75"/>
      <c r="BL58" s="75"/>
      <c r="BM58" s="47">
        <f t="shared" si="26"/>
        <v>0</v>
      </c>
      <c r="BN58" s="61"/>
      <c r="BO58" s="60">
        <f t="shared" si="49"/>
        <v>0</v>
      </c>
      <c r="BP58" s="141"/>
      <c r="BQ58" s="137"/>
      <c r="BR58" s="138">
        <v>2</v>
      </c>
      <c r="BS58" s="63">
        <f t="shared" si="30"/>
        <v>0.66666666666666663</v>
      </c>
      <c r="BT58" s="63">
        <f>BR58</f>
        <v>2</v>
      </c>
      <c r="BU58" s="577">
        <f>BR58</f>
        <v>2</v>
      </c>
      <c r="BV58" s="566">
        <v>48.78</v>
      </c>
      <c r="BW58" s="139"/>
      <c r="BX58" s="59">
        <v>31.59</v>
      </c>
      <c r="BY58" s="59">
        <v>85.83</v>
      </c>
      <c r="BZ58" s="139"/>
      <c r="CA58" s="5">
        <f t="shared" si="31"/>
        <v>72</v>
      </c>
      <c r="CB58" s="59">
        <f t="shared" si="32"/>
        <v>29.03</v>
      </c>
      <c r="CC58" s="587"/>
      <c r="CD58" s="596">
        <f t="shared" si="42"/>
        <v>50.515000000000001</v>
      </c>
      <c r="CE58" s="5">
        <f t="shared" si="43"/>
        <v>101.03</v>
      </c>
      <c r="CF58" s="724"/>
      <c r="CG58" s="606"/>
      <c r="CH58" s="707" t="str">
        <f t="shared" si="20"/>
        <v/>
      </c>
      <c r="CI58" s="59" t="str">
        <f t="shared" si="21"/>
        <v/>
      </c>
      <c r="CJ58" s="530" t="e">
        <f t="shared" si="10"/>
        <v>#VALUE!</v>
      </c>
      <c r="CK58" s="727"/>
      <c r="CL58" s="792"/>
    </row>
    <row r="59" spans="1:90" ht="13.15" customHeight="1" x14ac:dyDescent="0.25">
      <c r="A59" s="737"/>
      <c r="B59" s="37"/>
      <c r="C59" s="714"/>
      <c r="D59" s="383">
        <v>53</v>
      </c>
      <c r="E59" s="131" t="s">
        <v>406</v>
      </c>
      <c r="F59" s="182" t="s">
        <v>407</v>
      </c>
      <c r="G59" s="293" t="s">
        <v>1264</v>
      </c>
      <c r="H59" s="9">
        <v>1</v>
      </c>
      <c r="I59" s="80"/>
      <c r="J59" s="81">
        <f t="shared" si="46"/>
        <v>59.69105691056911</v>
      </c>
      <c r="K59" s="80">
        <v>73.42</v>
      </c>
      <c r="L59" s="80">
        <f t="shared" si="41"/>
        <v>59.69105691056911</v>
      </c>
      <c r="M59" s="80">
        <f t="shared" si="50"/>
        <v>73.42</v>
      </c>
      <c r="N59" s="140">
        <f t="shared" si="23"/>
        <v>81.496200000000016</v>
      </c>
      <c r="O59" s="10">
        <f t="shared" si="12"/>
        <v>25.696999999999999</v>
      </c>
      <c r="P59" s="10">
        <f t="shared" si="51"/>
        <v>81.496200000000016</v>
      </c>
      <c r="Q59" s="11">
        <f t="shared" si="24"/>
        <v>99.117000000000004</v>
      </c>
      <c r="R59" s="12">
        <f t="shared" si="52"/>
        <v>99.117000000000004</v>
      </c>
      <c r="S59" s="4">
        <f t="shared" si="25"/>
        <v>88.103999999999999</v>
      </c>
      <c r="T59" s="137">
        <f t="shared" si="53"/>
        <v>88.103999999999999</v>
      </c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4">
        <f t="shared" si="47"/>
        <v>0</v>
      </c>
      <c r="AH59" s="63"/>
      <c r="AI59" s="63"/>
      <c r="AJ59" s="63">
        <f t="shared" si="54"/>
        <v>0</v>
      </c>
      <c r="AK59" s="43"/>
      <c r="AL59" s="43"/>
      <c r="AM59" s="43"/>
      <c r="AN59" s="43"/>
      <c r="AO59" s="43"/>
      <c r="AP59" s="54"/>
      <c r="AQ59" s="54"/>
      <c r="AR59" s="54"/>
      <c r="AS59" s="54"/>
      <c r="AT59" s="54"/>
      <c r="AU59" s="54"/>
      <c r="AV59" s="54"/>
      <c r="AW59" s="45">
        <f t="shared" si="48"/>
        <v>0</v>
      </c>
      <c r="AX59" s="51">
        <v>88.103999999999999</v>
      </c>
      <c r="AY59" s="46">
        <v>33.32</v>
      </c>
      <c r="AZ59" s="51">
        <f t="shared" si="55"/>
        <v>0</v>
      </c>
      <c r="BA59" s="75"/>
      <c r="BB59" s="75"/>
      <c r="BC59" s="75"/>
      <c r="BD59" s="75"/>
      <c r="BE59" s="75"/>
      <c r="BF59" s="74"/>
      <c r="BG59" s="74"/>
      <c r="BH59" s="74"/>
      <c r="BI59" s="74"/>
      <c r="BJ59" s="74"/>
      <c r="BK59" s="75"/>
      <c r="BL59" s="75"/>
      <c r="BM59" s="47">
        <f t="shared" si="26"/>
        <v>0</v>
      </c>
      <c r="BN59" s="61"/>
      <c r="BO59" s="60">
        <f t="shared" si="49"/>
        <v>0</v>
      </c>
      <c r="BP59" s="141"/>
      <c r="BQ59" s="137"/>
      <c r="BR59" s="138">
        <v>1</v>
      </c>
      <c r="BS59" s="63">
        <f t="shared" si="30"/>
        <v>0.33333333333333331</v>
      </c>
      <c r="BT59" s="63">
        <f>BR59</f>
        <v>1</v>
      </c>
      <c r="BU59" s="577">
        <f>BR59</f>
        <v>1</v>
      </c>
      <c r="BV59" s="566">
        <v>59.69</v>
      </c>
      <c r="BW59" s="139"/>
      <c r="BX59" s="59">
        <v>32.57</v>
      </c>
      <c r="BY59" s="59">
        <v>88.5</v>
      </c>
      <c r="BZ59" s="139"/>
      <c r="CA59" s="5">
        <f t="shared" si="31"/>
        <v>88.103999999999999</v>
      </c>
      <c r="CB59" s="59">
        <f t="shared" si="32"/>
        <v>32.57</v>
      </c>
      <c r="CC59" s="587"/>
      <c r="CD59" s="596">
        <f t="shared" si="42"/>
        <v>60.337000000000003</v>
      </c>
      <c r="CE59" s="5">
        <f t="shared" si="43"/>
        <v>60.337000000000003</v>
      </c>
      <c r="CF59" s="724"/>
      <c r="CG59" s="606"/>
      <c r="CH59" s="707" t="str">
        <f t="shared" si="20"/>
        <v/>
      </c>
      <c r="CI59" s="59" t="str">
        <f t="shared" si="21"/>
        <v/>
      </c>
      <c r="CJ59" s="530" t="e">
        <f t="shared" si="10"/>
        <v>#VALUE!</v>
      </c>
      <c r="CK59" s="727"/>
      <c r="CL59" s="792"/>
    </row>
    <row r="60" spans="1:90" ht="13.15" customHeight="1" x14ac:dyDescent="0.25">
      <c r="A60" s="737"/>
      <c r="B60" s="37"/>
      <c r="C60" s="714"/>
      <c r="D60" s="383">
        <v>54</v>
      </c>
      <c r="E60" s="131" t="s">
        <v>408</v>
      </c>
      <c r="F60" s="182" t="s">
        <v>409</v>
      </c>
      <c r="G60" s="293" t="s">
        <v>1264</v>
      </c>
      <c r="H60" s="9">
        <v>3</v>
      </c>
      <c r="I60" s="80"/>
      <c r="J60" s="81">
        <f t="shared" si="46"/>
        <v>83.577235772357724</v>
      </c>
      <c r="K60" s="80">
        <v>102.8</v>
      </c>
      <c r="L60" s="80">
        <f t="shared" si="41"/>
        <v>250.73170731707316</v>
      </c>
      <c r="M60" s="80">
        <f t="shared" si="50"/>
        <v>308.39999999999998</v>
      </c>
      <c r="N60" s="140">
        <f t="shared" si="23"/>
        <v>114.108</v>
      </c>
      <c r="O60" s="10">
        <f t="shared" si="12"/>
        <v>35.979999999999997</v>
      </c>
      <c r="P60" s="10">
        <f t="shared" si="51"/>
        <v>342.32400000000001</v>
      </c>
      <c r="Q60" s="11">
        <f t="shared" si="24"/>
        <v>138.78</v>
      </c>
      <c r="R60" s="12">
        <f t="shared" si="52"/>
        <v>416.34000000000003</v>
      </c>
      <c r="S60" s="4">
        <f t="shared" si="25"/>
        <v>123.35999999999999</v>
      </c>
      <c r="T60" s="137">
        <f t="shared" si="53"/>
        <v>370.07999999999993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>
        <v>22</v>
      </c>
      <c r="AG60" s="44">
        <f t="shared" si="47"/>
        <v>0</v>
      </c>
      <c r="AH60" s="63"/>
      <c r="AI60" s="63"/>
      <c r="AJ60" s="63">
        <f t="shared" si="54"/>
        <v>0</v>
      </c>
      <c r="AK60" s="43"/>
      <c r="AL60" s="43"/>
      <c r="AM60" s="43"/>
      <c r="AN60" s="43"/>
      <c r="AO60" s="43"/>
      <c r="AP60" s="54"/>
      <c r="AQ60" s="54"/>
      <c r="AR60" s="54"/>
      <c r="AS60" s="54"/>
      <c r="AT60" s="54"/>
      <c r="AU60" s="54"/>
      <c r="AV60" s="54"/>
      <c r="AW60" s="45">
        <f t="shared" si="48"/>
        <v>22</v>
      </c>
      <c r="AX60" s="51">
        <v>123.36</v>
      </c>
      <c r="AY60" s="46">
        <v>56.35</v>
      </c>
      <c r="AZ60" s="51">
        <f t="shared" si="55"/>
        <v>1239.7</v>
      </c>
      <c r="BA60" s="75"/>
      <c r="BB60" s="75"/>
      <c r="BC60" s="75"/>
      <c r="BD60" s="75"/>
      <c r="BE60" s="75"/>
      <c r="BF60" s="74"/>
      <c r="BG60" s="74"/>
      <c r="BH60" s="74"/>
      <c r="BI60" s="74"/>
      <c r="BJ60" s="74"/>
      <c r="BK60" s="75"/>
      <c r="BL60" s="75"/>
      <c r="BM60" s="47">
        <f t="shared" si="26"/>
        <v>0</v>
      </c>
      <c r="BN60" s="62"/>
      <c r="BO60" s="58">
        <f t="shared" si="49"/>
        <v>0</v>
      </c>
      <c r="BP60" s="147" t="s">
        <v>1293</v>
      </c>
      <c r="BQ60" s="137"/>
      <c r="BR60" s="138">
        <v>22</v>
      </c>
      <c r="BS60" s="63">
        <f t="shared" si="30"/>
        <v>8.3333333333333339</v>
      </c>
      <c r="BT60" s="63">
        <v>20</v>
      </c>
      <c r="BU60" s="577">
        <v>5</v>
      </c>
      <c r="BV60" s="566">
        <v>83.58</v>
      </c>
      <c r="BW60" s="139"/>
      <c r="BX60" s="59">
        <v>61.01</v>
      </c>
      <c r="BY60" s="59">
        <v>165.79</v>
      </c>
      <c r="BZ60" s="139"/>
      <c r="CA60" s="5">
        <f t="shared" si="31"/>
        <v>123.36</v>
      </c>
      <c r="CB60" s="59">
        <f t="shared" si="32"/>
        <v>56.35</v>
      </c>
      <c r="CC60" s="587"/>
      <c r="CD60" s="596">
        <f t="shared" si="42"/>
        <v>89.855000000000004</v>
      </c>
      <c r="CE60" s="5">
        <f t="shared" si="43"/>
        <v>449.27500000000003</v>
      </c>
      <c r="CF60" s="724"/>
      <c r="CG60" s="606"/>
      <c r="CH60" s="707" t="str">
        <f t="shared" si="20"/>
        <v/>
      </c>
      <c r="CI60" s="59" t="str">
        <f t="shared" si="21"/>
        <v/>
      </c>
      <c r="CJ60" s="530" t="e">
        <f t="shared" si="10"/>
        <v>#VALUE!</v>
      </c>
      <c r="CK60" s="727"/>
      <c r="CL60" s="792"/>
    </row>
    <row r="61" spans="1:90" ht="13.15" customHeight="1" x14ac:dyDescent="0.25">
      <c r="A61" s="737"/>
      <c r="B61" s="37" t="s">
        <v>1288</v>
      </c>
      <c r="C61" s="714"/>
      <c r="D61" s="383">
        <v>55</v>
      </c>
      <c r="E61" s="131" t="s">
        <v>410</v>
      </c>
      <c r="F61" s="182" t="s">
        <v>411</v>
      </c>
      <c r="G61" s="293" t="s">
        <v>1264</v>
      </c>
      <c r="H61" s="9">
        <v>1</v>
      </c>
      <c r="I61" s="80"/>
      <c r="J61" s="81">
        <f t="shared" si="46"/>
        <v>150.40650406504065</v>
      </c>
      <c r="K61" s="80">
        <v>185</v>
      </c>
      <c r="L61" s="80">
        <f t="shared" si="41"/>
        <v>150.40650406504065</v>
      </c>
      <c r="M61" s="80">
        <f t="shared" si="50"/>
        <v>185</v>
      </c>
      <c r="N61" s="140">
        <f t="shared" si="23"/>
        <v>205.35000000000002</v>
      </c>
      <c r="O61" s="10">
        <f t="shared" si="12"/>
        <v>64.75</v>
      </c>
      <c r="P61" s="10">
        <f t="shared" si="51"/>
        <v>205.35000000000002</v>
      </c>
      <c r="Q61" s="11">
        <f t="shared" si="24"/>
        <v>249.75</v>
      </c>
      <c r="R61" s="12">
        <f t="shared" si="52"/>
        <v>249.75</v>
      </c>
      <c r="S61" s="4">
        <f t="shared" si="25"/>
        <v>222</v>
      </c>
      <c r="T61" s="137">
        <f t="shared" si="53"/>
        <v>222</v>
      </c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4">
        <f t="shared" si="47"/>
        <v>0</v>
      </c>
      <c r="AH61" s="63"/>
      <c r="AI61" s="63"/>
      <c r="AJ61" s="63">
        <f t="shared" si="54"/>
        <v>0</v>
      </c>
      <c r="AK61" s="43"/>
      <c r="AL61" s="43"/>
      <c r="AM61" s="43"/>
      <c r="AN61" s="43"/>
      <c r="AO61" s="43"/>
      <c r="AP61" s="54"/>
      <c r="AQ61" s="54"/>
      <c r="AR61" s="54"/>
      <c r="AS61" s="54"/>
      <c r="AT61" s="54"/>
      <c r="AU61" s="54"/>
      <c r="AV61" s="54"/>
      <c r="AW61" s="45">
        <f t="shared" si="48"/>
        <v>0</v>
      </c>
      <c r="AX61" s="51">
        <v>222</v>
      </c>
      <c r="AY61" s="46">
        <v>84.9</v>
      </c>
      <c r="AZ61" s="51">
        <f t="shared" si="55"/>
        <v>0</v>
      </c>
      <c r="BA61" s="75"/>
      <c r="BB61" s="75"/>
      <c r="BC61" s="75"/>
      <c r="BD61" s="75"/>
      <c r="BE61" s="75"/>
      <c r="BF61" s="74"/>
      <c r="BG61" s="74"/>
      <c r="BH61" s="74"/>
      <c r="BI61" s="74"/>
      <c r="BJ61" s="74"/>
      <c r="BK61" s="75"/>
      <c r="BL61" s="75"/>
      <c r="BM61" s="47">
        <f t="shared" si="26"/>
        <v>0</v>
      </c>
      <c r="BN61" s="61"/>
      <c r="BO61" s="60">
        <f t="shared" si="49"/>
        <v>0</v>
      </c>
      <c r="BP61" s="141"/>
      <c r="BQ61" s="137"/>
      <c r="BR61" s="138">
        <v>1</v>
      </c>
      <c r="BS61" s="63">
        <f t="shared" si="30"/>
        <v>0.33333333333333331</v>
      </c>
      <c r="BT61" s="63">
        <f>BR61</f>
        <v>1</v>
      </c>
      <c r="BU61" s="577">
        <f t="shared" ref="BU61:BU83" si="56">BR61</f>
        <v>1</v>
      </c>
      <c r="BV61" s="566">
        <v>150.41</v>
      </c>
      <c r="BW61" s="139"/>
      <c r="BX61" s="59">
        <v>89.48</v>
      </c>
      <c r="BY61" s="59">
        <v>243.14</v>
      </c>
      <c r="BZ61" s="139"/>
      <c r="CA61" s="5">
        <f t="shared" si="31"/>
        <v>222</v>
      </c>
      <c r="CB61" s="59">
        <f t="shared" si="32"/>
        <v>84.9</v>
      </c>
      <c r="CC61" s="587"/>
      <c r="CD61" s="596">
        <f t="shared" si="42"/>
        <v>153.44999999999999</v>
      </c>
      <c r="CE61" s="5">
        <f t="shared" si="43"/>
        <v>153.44999999999999</v>
      </c>
      <c r="CF61" s="724"/>
      <c r="CG61" s="606"/>
      <c r="CH61" s="707" t="str">
        <f t="shared" si="20"/>
        <v/>
      </c>
      <c r="CI61" s="59" t="str">
        <f t="shared" si="21"/>
        <v/>
      </c>
      <c r="CJ61" s="530" t="e">
        <f t="shared" si="10"/>
        <v>#VALUE!</v>
      </c>
      <c r="CK61" s="727"/>
      <c r="CL61" s="792"/>
    </row>
    <row r="62" spans="1:90" ht="13.15" customHeight="1" x14ac:dyDescent="0.25">
      <c r="A62" s="737"/>
      <c r="B62" s="37"/>
      <c r="C62" s="714"/>
      <c r="D62" s="383">
        <v>56</v>
      </c>
      <c r="E62" s="131" t="s">
        <v>412</v>
      </c>
      <c r="F62" s="182" t="s">
        <v>413</v>
      </c>
      <c r="G62" s="293" t="s">
        <v>1264</v>
      </c>
      <c r="H62" s="9">
        <v>3</v>
      </c>
      <c r="I62" s="80"/>
      <c r="J62" s="81">
        <f t="shared" si="46"/>
        <v>150.40650406504065</v>
      </c>
      <c r="K62" s="80">
        <v>185</v>
      </c>
      <c r="L62" s="80">
        <f t="shared" si="41"/>
        <v>451.21951219512198</v>
      </c>
      <c r="M62" s="80">
        <f t="shared" si="50"/>
        <v>555</v>
      </c>
      <c r="N62" s="140">
        <f t="shared" si="23"/>
        <v>205.35000000000002</v>
      </c>
      <c r="O62" s="10">
        <f t="shared" si="12"/>
        <v>64.75</v>
      </c>
      <c r="P62" s="10">
        <f t="shared" si="51"/>
        <v>616.05000000000007</v>
      </c>
      <c r="Q62" s="11">
        <f t="shared" si="24"/>
        <v>249.75</v>
      </c>
      <c r="R62" s="12">
        <f t="shared" si="52"/>
        <v>749.25</v>
      </c>
      <c r="S62" s="4">
        <f t="shared" si="25"/>
        <v>222</v>
      </c>
      <c r="T62" s="137">
        <f t="shared" si="53"/>
        <v>666</v>
      </c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4">
        <f t="shared" si="47"/>
        <v>0</v>
      </c>
      <c r="AH62" s="63"/>
      <c r="AI62" s="63"/>
      <c r="AJ62" s="63">
        <f t="shared" si="54"/>
        <v>0</v>
      </c>
      <c r="AK62" s="43"/>
      <c r="AL62" s="43"/>
      <c r="AM62" s="43"/>
      <c r="AN62" s="43"/>
      <c r="AO62" s="43"/>
      <c r="AP62" s="54"/>
      <c r="AQ62" s="54"/>
      <c r="AR62" s="54"/>
      <c r="AS62" s="54"/>
      <c r="AT62" s="54"/>
      <c r="AU62" s="54"/>
      <c r="AV62" s="54"/>
      <c r="AW62" s="45">
        <f t="shared" si="48"/>
        <v>0</v>
      </c>
      <c r="AX62" s="51">
        <v>222</v>
      </c>
      <c r="AY62" s="46">
        <v>84.9</v>
      </c>
      <c r="AZ62" s="51">
        <f t="shared" si="55"/>
        <v>0</v>
      </c>
      <c r="BA62" s="75"/>
      <c r="BB62" s="75"/>
      <c r="BC62" s="75"/>
      <c r="BD62" s="75"/>
      <c r="BE62" s="75"/>
      <c r="BF62" s="74"/>
      <c r="BG62" s="74"/>
      <c r="BH62" s="74"/>
      <c r="BI62" s="74"/>
      <c r="BJ62" s="74"/>
      <c r="BK62" s="75"/>
      <c r="BL62" s="75"/>
      <c r="BM62" s="47">
        <f t="shared" si="26"/>
        <v>0</v>
      </c>
      <c r="BN62" s="61"/>
      <c r="BO62" s="60">
        <f t="shared" si="49"/>
        <v>0</v>
      </c>
      <c r="BP62" s="141"/>
      <c r="BQ62" s="137"/>
      <c r="BR62" s="138">
        <v>3</v>
      </c>
      <c r="BS62" s="63">
        <f t="shared" ref="BS62:BS93" si="57">+(H62+AG62+AW62+BM62)/3</f>
        <v>1</v>
      </c>
      <c r="BT62" s="63">
        <f t="shared" ref="BT62:BT83" si="58">BR62</f>
        <v>3</v>
      </c>
      <c r="BU62" s="577">
        <f t="shared" si="56"/>
        <v>3</v>
      </c>
      <c r="BV62" s="566">
        <v>150.41</v>
      </c>
      <c r="BW62" s="139"/>
      <c r="BX62" s="59">
        <v>92.24</v>
      </c>
      <c r="BY62" s="59">
        <v>250.64</v>
      </c>
      <c r="BZ62" s="139"/>
      <c r="CA62" s="5">
        <f t="shared" ref="CA62:CA93" si="59">MIN(I62,AH62,AX62,BN62,BY62)</f>
        <v>222</v>
      </c>
      <c r="CB62" s="59">
        <f t="shared" ref="CB62:CB93" si="60">MIN(J62,AH62,AI62,AX62,AY62,BN62,BX62)</f>
        <v>84.9</v>
      </c>
      <c r="CC62" s="587"/>
      <c r="CD62" s="596">
        <f t="shared" si="42"/>
        <v>153.44999999999999</v>
      </c>
      <c r="CE62" s="5">
        <f t="shared" si="43"/>
        <v>460.34999999999997</v>
      </c>
      <c r="CF62" s="724"/>
      <c r="CG62" s="606"/>
      <c r="CH62" s="707" t="str">
        <f t="shared" si="20"/>
        <v/>
      </c>
      <c r="CI62" s="59" t="str">
        <f t="shared" si="21"/>
        <v/>
      </c>
      <c r="CJ62" s="530" t="e">
        <f t="shared" si="10"/>
        <v>#VALUE!</v>
      </c>
      <c r="CK62" s="727"/>
      <c r="CL62" s="792"/>
    </row>
    <row r="63" spans="1:90" ht="13.15" customHeight="1" x14ac:dyDescent="0.25">
      <c r="A63" s="737"/>
      <c r="B63" s="37"/>
      <c r="C63" s="714"/>
      <c r="D63" s="383">
        <v>57</v>
      </c>
      <c r="E63" s="131" t="s">
        <v>414</v>
      </c>
      <c r="F63" s="182" t="s">
        <v>415</v>
      </c>
      <c r="G63" s="293" t="s">
        <v>1264</v>
      </c>
      <c r="H63" s="9">
        <v>1</v>
      </c>
      <c r="I63" s="80"/>
      <c r="J63" s="81">
        <f t="shared" si="46"/>
        <v>146.34146341463415</v>
      </c>
      <c r="K63" s="80">
        <v>180</v>
      </c>
      <c r="L63" s="80">
        <f t="shared" si="41"/>
        <v>146.34146341463415</v>
      </c>
      <c r="M63" s="80">
        <f t="shared" si="50"/>
        <v>180</v>
      </c>
      <c r="N63" s="140">
        <f t="shared" si="23"/>
        <v>199.8</v>
      </c>
      <c r="O63" s="10">
        <f t="shared" si="12"/>
        <v>62.999999999999993</v>
      </c>
      <c r="P63" s="10">
        <f t="shared" si="51"/>
        <v>199.8</v>
      </c>
      <c r="Q63" s="11">
        <f t="shared" si="24"/>
        <v>243</v>
      </c>
      <c r="R63" s="12">
        <f t="shared" si="52"/>
        <v>243</v>
      </c>
      <c r="S63" s="4">
        <f t="shared" si="25"/>
        <v>216</v>
      </c>
      <c r="T63" s="137">
        <f t="shared" si="53"/>
        <v>216</v>
      </c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4">
        <f t="shared" si="47"/>
        <v>0</v>
      </c>
      <c r="AH63" s="63"/>
      <c r="AI63" s="63"/>
      <c r="AJ63" s="63">
        <f t="shared" si="54"/>
        <v>0</v>
      </c>
      <c r="AK63" s="43"/>
      <c r="AL63" s="43"/>
      <c r="AM63" s="43"/>
      <c r="AN63" s="43"/>
      <c r="AO63" s="43"/>
      <c r="AP63" s="54"/>
      <c r="AQ63" s="54"/>
      <c r="AR63" s="54"/>
      <c r="AS63" s="54"/>
      <c r="AT63" s="54"/>
      <c r="AU63" s="54"/>
      <c r="AV63" s="54"/>
      <c r="AW63" s="45">
        <f t="shared" si="48"/>
        <v>0</v>
      </c>
      <c r="AX63" s="51">
        <v>216</v>
      </c>
      <c r="AY63" s="46">
        <v>114</v>
      </c>
      <c r="AZ63" s="51">
        <f t="shared" si="55"/>
        <v>0</v>
      </c>
      <c r="BA63" s="75"/>
      <c r="BB63" s="75"/>
      <c r="BC63" s="75"/>
      <c r="BD63" s="75"/>
      <c r="BE63" s="75"/>
      <c r="BF63" s="74"/>
      <c r="BG63" s="74"/>
      <c r="BH63" s="74"/>
      <c r="BI63" s="74"/>
      <c r="BJ63" s="74"/>
      <c r="BK63" s="75"/>
      <c r="BL63" s="75"/>
      <c r="BM63" s="47">
        <f t="shared" si="26"/>
        <v>0</v>
      </c>
      <c r="BN63" s="61"/>
      <c r="BO63" s="60">
        <f t="shared" si="49"/>
        <v>0</v>
      </c>
      <c r="BP63" s="141"/>
      <c r="BQ63" s="137"/>
      <c r="BR63" s="138">
        <v>1</v>
      </c>
      <c r="BS63" s="63">
        <f t="shared" si="57"/>
        <v>0.33333333333333331</v>
      </c>
      <c r="BT63" s="63">
        <f t="shared" si="58"/>
        <v>1</v>
      </c>
      <c r="BU63" s="577">
        <f t="shared" si="56"/>
        <v>1</v>
      </c>
      <c r="BV63" s="566">
        <v>146.34</v>
      </c>
      <c r="BW63" s="139"/>
      <c r="BX63" s="59"/>
      <c r="BY63" s="59"/>
      <c r="BZ63" s="139"/>
      <c r="CA63" s="5">
        <f t="shared" si="59"/>
        <v>216</v>
      </c>
      <c r="CB63" s="59">
        <f t="shared" si="60"/>
        <v>114</v>
      </c>
      <c r="CC63" s="587"/>
      <c r="CD63" s="596">
        <f t="shared" si="42"/>
        <v>165</v>
      </c>
      <c r="CE63" s="5">
        <f t="shared" si="43"/>
        <v>165</v>
      </c>
      <c r="CF63" s="724"/>
      <c r="CG63" s="606"/>
      <c r="CH63" s="707" t="str">
        <f t="shared" si="20"/>
        <v/>
      </c>
      <c r="CI63" s="59" t="str">
        <f t="shared" si="21"/>
        <v/>
      </c>
      <c r="CJ63" s="530" t="e">
        <f t="shared" si="10"/>
        <v>#VALUE!</v>
      </c>
      <c r="CK63" s="727"/>
      <c r="CL63" s="792"/>
    </row>
    <row r="64" spans="1:90" ht="13.15" customHeight="1" x14ac:dyDescent="0.25">
      <c r="A64" s="737"/>
      <c r="B64" s="37"/>
      <c r="C64" s="714"/>
      <c r="D64" s="383">
        <v>58</v>
      </c>
      <c r="E64" s="131" t="s">
        <v>416</v>
      </c>
      <c r="F64" s="182" t="s">
        <v>417</v>
      </c>
      <c r="G64" s="293" t="s">
        <v>1264</v>
      </c>
      <c r="H64" s="9">
        <v>1</v>
      </c>
      <c r="I64" s="80"/>
      <c r="J64" s="81">
        <f t="shared" si="46"/>
        <v>189.4308943089431</v>
      </c>
      <c r="K64" s="80">
        <v>233</v>
      </c>
      <c r="L64" s="80">
        <f t="shared" si="41"/>
        <v>189.4308943089431</v>
      </c>
      <c r="M64" s="80">
        <f t="shared" si="50"/>
        <v>233</v>
      </c>
      <c r="N64" s="140">
        <f t="shared" si="23"/>
        <v>258.63</v>
      </c>
      <c r="O64" s="10">
        <f t="shared" si="12"/>
        <v>81.55</v>
      </c>
      <c r="P64" s="10">
        <f t="shared" si="51"/>
        <v>258.63</v>
      </c>
      <c r="Q64" s="11">
        <f t="shared" si="24"/>
        <v>314.55</v>
      </c>
      <c r="R64" s="12">
        <f t="shared" si="52"/>
        <v>314.55</v>
      </c>
      <c r="S64" s="4">
        <f t="shared" si="25"/>
        <v>279.59999999999997</v>
      </c>
      <c r="T64" s="137">
        <f t="shared" si="53"/>
        <v>279.59999999999997</v>
      </c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4">
        <f t="shared" si="47"/>
        <v>0</v>
      </c>
      <c r="AH64" s="63"/>
      <c r="AI64" s="63"/>
      <c r="AJ64" s="63">
        <f t="shared" si="54"/>
        <v>0</v>
      </c>
      <c r="AK64" s="43"/>
      <c r="AL64" s="43"/>
      <c r="AM64" s="43"/>
      <c r="AN64" s="43"/>
      <c r="AO64" s="43"/>
      <c r="AP64" s="54"/>
      <c r="AQ64" s="54"/>
      <c r="AR64" s="54"/>
      <c r="AS64" s="54"/>
      <c r="AT64" s="54"/>
      <c r="AU64" s="54"/>
      <c r="AV64" s="54"/>
      <c r="AW64" s="45">
        <f t="shared" si="48"/>
        <v>0</v>
      </c>
      <c r="AX64" s="51">
        <v>279.60000000000002</v>
      </c>
      <c r="AY64" s="46">
        <v>119.5</v>
      </c>
      <c r="AZ64" s="51">
        <f t="shared" si="55"/>
        <v>0</v>
      </c>
      <c r="BA64" s="75"/>
      <c r="BB64" s="75"/>
      <c r="BC64" s="75"/>
      <c r="BD64" s="75"/>
      <c r="BE64" s="75"/>
      <c r="BF64" s="74"/>
      <c r="BG64" s="74">
        <v>2</v>
      </c>
      <c r="BH64" s="74"/>
      <c r="BI64" s="74"/>
      <c r="BJ64" s="74"/>
      <c r="BK64" s="75"/>
      <c r="BL64" s="75"/>
      <c r="BM64" s="47">
        <f t="shared" si="26"/>
        <v>2</v>
      </c>
      <c r="BN64" s="47">
        <v>189</v>
      </c>
      <c r="BO64" s="47">
        <f t="shared" si="49"/>
        <v>378</v>
      </c>
      <c r="BP64" s="136" t="s">
        <v>1167</v>
      </c>
      <c r="BQ64" s="137"/>
      <c r="BR64" s="138">
        <v>2</v>
      </c>
      <c r="BS64" s="63">
        <f t="shared" si="57"/>
        <v>1</v>
      </c>
      <c r="BT64" s="63">
        <f t="shared" si="58"/>
        <v>2</v>
      </c>
      <c r="BU64" s="577">
        <f t="shared" si="56"/>
        <v>2</v>
      </c>
      <c r="BV64" s="566">
        <v>189.43</v>
      </c>
      <c r="BW64" s="139"/>
      <c r="BX64" s="59">
        <v>119.3</v>
      </c>
      <c r="BY64" s="59">
        <v>324.18</v>
      </c>
      <c r="BZ64" s="139"/>
      <c r="CA64" s="5">
        <f t="shared" si="59"/>
        <v>189</v>
      </c>
      <c r="CB64" s="59">
        <f t="shared" si="60"/>
        <v>119.3</v>
      </c>
      <c r="CC64" s="587"/>
      <c r="CD64" s="596">
        <f t="shared" si="42"/>
        <v>154.15</v>
      </c>
      <c r="CE64" s="5">
        <f t="shared" si="43"/>
        <v>308.3</v>
      </c>
      <c r="CF64" s="724"/>
      <c r="CG64" s="606"/>
      <c r="CH64" s="707" t="str">
        <f t="shared" si="20"/>
        <v/>
      </c>
      <c r="CI64" s="59" t="str">
        <f t="shared" si="21"/>
        <v/>
      </c>
      <c r="CJ64" s="530" t="e">
        <f t="shared" si="10"/>
        <v>#VALUE!</v>
      </c>
      <c r="CK64" s="727"/>
      <c r="CL64" s="792"/>
    </row>
    <row r="65" spans="1:90" ht="13.15" customHeight="1" thickBot="1" x14ac:dyDescent="0.3">
      <c r="A65" s="738"/>
      <c r="B65" s="130"/>
      <c r="C65" s="715"/>
      <c r="D65" s="384">
        <v>59</v>
      </c>
      <c r="E65" s="202" t="s">
        <v>418</v>
      </c>
      <c r="F65" s="203" t="s">
        <v>419</v>
      </c>
      <c r="G65" s="294" t="s">
        <v>1264</v>
      </c>
      <c r="H65" s="101">
        <v>1</v>
      </c>
      <c r="I65" s="102"/>
      <c r="J65" s="103">
        <f t="shared" si="46"/>
        <v>218.39837398373984</v>
      </c>
      <c r="K65" s="102">
        <v>268.63</v>
      </c>
      <c r="L65" s="102">
        <f t="shared" si="41"/>
        <v>218.39837398373984</v>
      </c>
      <c r="M65" s="102">
        <f t="shared" si="50"/>
        <v>268.63</v>
      </c>
      <c r="N65" s="204">
        <f t="shared" si="23"/>
        <v>298.17930000000001</v>
      </c>
      <c r="O65" s="19">
        <f t="shared" si="12"/>
        <v>94.020499999999998</v>
      </c>
      <c r="P65" s="19">
        <f t="shared" si="51"/>
        <v>298.17930000000001</v>
      </c>
      <c r="Q65" s="20">
        <f t="shared" si="24"/>
        <v>362.65049999999997</v>
      </c>
      <c r="R65" s="21">
        <f t="shared" si="52"/>
        <v>362.65049999999997</v>
      </c>
      <c r="S65" s="205">
        <f t="shared" si="25"/>
        <v>322.35599999999999</v>
      </c>
      <c r="T65" s="206">
        <f t="shared" si="53"/>
        <v>322.35599999999999</v>
      </c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5">
        <f t="shared" si="47"/>
        <v>0</v>
      </c>
      <c r="AH65" s="106"/>
      <c r="AI65" s="106"/>
      <c r="AJ65" s="106">
        <f t="shared" si="54"/>
        <v>0</v>
      </c>
      <c r="AK65" s="104">
        <v>2</v>
      </c>
      <c r="AL65" s="104"/>
      <c r="AM65" s="104"/>
      <c r="AN65" s="104"/>
      <c r="AO65" s="104"/>
      <c r="AP65" s="107"/>
      <c r="AQ65" s="107"/>
      <c r="AR65" s="107"/>
      <c r="AS65" s="107"/>
      <c r="AT65" s="107"/>
      <c r="AU65" s="107"/>
      <c r="AV65" s="107"/>
      <c r="AW65" s="108">
        <f t="shared" si="48"/>
        <v>2</v>
      </c>
      <c r="AX65" s="109">
        <v>322.35599999999999</v>
      </c>
      <c r="AY65" s="108">
        <v>119.5</v>
      </c>
      <c r="AZ65" s="109">
        <f t="shared" si="55"/>
        <v>239</v>
      </c>
      <c r="BA65" s="104"/>
      <c r="BB65" s="104"/>
      <c r="BC65" s="104"/>
      <c r="BD65" s="104"/>
      <c r="BE65" s="104"/>
      <c r="BF65" s="110"/>
      <c r="BG65" s="110"/>
      <c r="BH65" s="110"/>
      <c r="BI65" s="110"/>
      <c r="BJ65" s="110"/>
      <c r="BK65" s="104"/>
      <c r="BL65" s="104"/>
      <c r="BM65" s="111">
        <f t="shared" si="26"/>
        <v>0</v>
      </c>
      <c r="BN65" s="112"/>
      <c r="BO65" s="113">
        <f t="shared" si="49"/>
        <v>0</v>
      </c>
      <c r="BP65" s="207"/>
      <c r="BQ65" s="206"/>
      <c r="BR65" s="208">
        <v>1</v>
      </c>
      <c r="BS65" s="106">
        <f t="shared" si="57"/>
        <v>1</v>
      </c>
      <c r="BT65" s="106">
        <f t="shared" si="58"/>
        <v>1</v>
      </c>
      <c r="BU65" s="578">
        <f t="shared" si="56"/>
        <v>1</v>
      </c>
      <c r="BV65" s="567">
        <v>218.4</v>
      </c>
      <c r="BW65" s="209"/>
      <c r="BX65" s="112">
        <v>122.99</v>
      </c>
      <c r="BY65" s="112">
        <v>334.22</v>
      </c>
      <c r="BZ65" s="209"/>
      <c r="CA65" s="210">
        <f t="shared" si="59"/>
        <v>322.35599999999999</v>
      </c>
      <c r="CB65" s="112">
        <f t="shared" si="60"/>
        <v>119.5</v>
      </c>
      <c r="CC65" s="588"/>
      <c r="CD65" s="597">
        <f t="shared" si="42"/>
        <v>220.928</v>
      </c>
      <c r="CE65" s="210">
        <f t="shared" si="43"/>
        <v>220.928</v>
      </c>
      <c r="CF65" s="725"/>
      <c r="CG65" s="607"/>
      <c r="CH65" s="708" t="str">
        <f t="shared" si="20"/>
        <v/>
      </c>
      <c r="CI65" s="112" t="str">
        <f t="shared" si="21"/>
        <v/>
      </c>
      <c r="CJ65" s="531" t="e">
        <f t="shared" si="10"/>
        <v>#VALUE!</v>
      </c>
      <c r="CK65" s="728"/>
      <c r="CL65" s="793"/>
    </row>
    <row r="66" spans="1:90" ht="13.15" customHeight="1" x14ac:dyDescent="0.25">
      <c r="A66" s="734" t="s">
        <v>950</v>
      </c>
      <c r="B66" s="91"/>
      <c r="C66" s="711">
        <v>10</v>
      </c>
      <c r="D66" s="382">
        <v>60</v>
      </c>
      <c r="E66" s="193" t="s">
        <v>420</v>
      </c>
      <c r="F66" s="194" t="s">
        <v>421</v>
      </c>
      <c r="G66" s="292" t="s">
        <v>1264</v>
      </c>
      <c r="H66" s="92">
        <v>5</v>
      </c>
      <c r="I66" s="92">
        <v>23.3</v>
      </c>
      <c r="J66" s="93">
        <f t="shared" si="46"/>
        <v>21.13821138211382</v>
      </c>
      <c r="K66" s="92">
        <v>26</v>
      </c>
      <c r="L66" s="92">
        <f t="shared" si="41"/>
        <v>105.6910569105691</v>
      </c>
      <c r="M66" s="92">
        <f t="shared" si="50"/>
        <v>130</v>
      </c>
      <c r="N66" s="236">
        <f t="shared" si="23"/>
        <v>28.860000000000003</v>
      </c>
      <c r="O66" s="22">
        <f t="shared" si="12"/>
        <v>9.1</v>
      </c>
      <c r="P66" s="22">
        <f t="shared" si="51"/>
        <v>144.30000000000001</v>
      </c>
      <c r="Q66" s="23">
        <f t="shared" si="24"/>
        <v>35.1</v>
      </c>
      <c r="R66" s="24">
        <f t="shared" si="52"/>
        <v>175.5</v>
      </c>
      <c r="S66" s="94">
        <f t="shared" si="25"/>
        <v>31.2</v>
      </c>
      <c r="T66" s="196">
        <f t="shared" si="53"/>
        <v>156</v>
      </c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6">
        <f t="shared" si="47"/>
        <v>0</v>
      </c>
      <c r="AH66" s="96">
        <v>23.3</v>
      </c>
      <c r="AI66" s="96">
        <v>13.98</v>
      </c>
      <c r="AJ66" s="96">
        <f t="shared" si="54"/>
        <v>0</v>
      </c>
      <c r="AK66" s="95"/>
      <c r="AL66" s="95"/>
      <c r="AM66" s="95"/>
      <c r="AN66" s="95">
        <f>1+2</f>
        <v>3</v>
      </c>
      <c r="AO66" s="95"/>
      <c r="AP66" s="97"/>
      <c r="AQ66" s="97"/>
      <c r="AR66" s="97"/>
      <c r="AS66" s="97"/>
      <c r="AT66" s="97"/>
      <c r="AU66" s="97"/>
      <c r="AV66" s="97"/>
      <c r="AW66" s="98">
        <f t="shared" si="48"/>
        <v>3</v>
      </c>
      <c r="AX66" s="118">
        <v>31.2</v>
      </c>
      <c r="AY66" s="118">
        <v>16.89</v>
      </c>
      <c r="AZ66" s="118">
        <f t="shared" si="55"/>
        <v>50.67</v>
      </c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00">
        <f t="shared" si="26"/>
        <v>0</v>
      </c>
      <c r="BN66" s="123"/>
      <c r="BO66" s="123">
        <f t="shared" si="49"/>
        <v>0</v>
      </c>
      <c r="BP66" s="243"/>
      <c r="BQ66" s="196"/>
      <c r="BR66" s="197">
        <v>5</v>
      </c>
      <c r="BS66" s="198">
        <f t="shared" si="57"/>
        <v>2.6666666666666665</v>
      </c>
      <c r="BT66" s="198">
        <f t="shared" si="58"/>
        <v>5</v>
      </c>
      <c r="BU66" s="579">
        <f t="shared" si="56"/>
        <v>5</v>
      </c>
      <c r="BV66" s="565">
        <v>23.3</v>
      </c>
      <c r="BW66" s="200"/>
      <c r="BX66" s="199">
        <v>16.88</v>
      </c>
      <c r="BY66" s="199">
        <v>45.88</v>
      </c>
      <c r="BZ66" s="200"/>
      <c r="CA66" s="201">
        <f t="shared" si="59"/>
        <v>23.3</v>
      </c>
      <c r="CB66" s="199">
        <f t="shared" si="60"/>
        <v>13.98</v>
      </c>
      <c r="CC66" s="586"/>
      <c r="CD66" s="595">
        <f t="shared" si="42"/>
        <v>18.64</v>
      </c>
      <c r="CE66" s="201">
        <f t="shared" si="43"/>
        <v>93.2</v>
      </c>
      <c r="CF66" s="723">
        <f>SUM(CE66:CE81)</f>
        <v>1706.1499999999999</v>
      </c>
      <c r="CG66" s="605"/>
      <c r="CH66" s="706" t="str">
        <f t="shared" si="20"/>
        <v/>
      </c>
      <c r="CI66" s="199" t="str">
        <f t="shared" si="21"/>
        <v/>
      </c>
      <c r="CJ66" s="529" t="e">
        <f t="shared" si="10"/>
        <v>#VALUE!</v>
      </c>
      <c r="CK66" s="732" t="e">
        <f>SUM(CJ66:CJ81)</f>
        <v>#VALUE!</v>
      </c>
      <c r="CL66" s="794" t="e">
        <f>(CF66-CK66)/CF66</f>
        <v>#VALUE!</v>
      </c>
    </row>
    <row r="67" spans="1:90" ht="13.15" customHeight="1" x14ac:dyDescent="0.25">
      <c r="A67" s="737"/>
      <c r="B67" s="37"/>
      <c r="C67" s="714"/>
      <c r="D67" s="383">
        <v>61</v>
      </c>
      <c r="E67" s="131" t="s">
        <v>422</v>
      </c>
      <c r="F67" s="182" t="s">
        <v>423</v>
      </c>
      <c r="G67" s="293" t="s">
        <v>1264</v>
      </c>
      <c r="H67" s="9">
        <v>15</v>
      </c>
      <c r="I67" s="9">
        <v>25</v>
      </c>
      <c r="J67" s="42">
        <f t="shared" si="46"/>
        <v>21.13821138211382</v>
      </c>
      <c r="K67" s="9">
        <v>26</v>
      </c>
      <c r="L67" s="9">
        <f t="shared" si="41"/>
        <v>317.07317073170731</v>
      </c>
      <c r="M67" s="9">
        <f t="shared" si="50"/>
        <v>390</v>
      </c>
      <c r="N67" s="140">
        <f t="shared" si="23"/>
        <v>28.860000000000003</v>
      </c>
      <c r="O67" s="10">
        <f t="shared" si="12"/>
        <v>9.1</v>
      </c>
      <c r="P67" s="10">
        <f t="shared" si="51"/>
        <v>432.90000000000003</v>
      </c>
      <c r="Q67" s="11">
        <f t="shared" si="24"/>
        <v>35.1</v>
      </c>
      <c r="R67" s="12">
        <f t="shared" si="52"/>
        <v>526.5</v>
      </c>
      <c r="S67" s="4">
        <f t="shared" si="25"/>
        <v>31.2</v>
      </c>
      <c r="T67" s="137">
        <f t="shared" si="53"/>
        <v>468</v>
      </c>
      <c r="U67" s="43"/>
      <c r="V67" s="43"/>
      <c r="W67" s="43">
        <v>1</v>
      </c>
      <c r="X67" s="43"/>
      <c r="Y67" s="43"/>
      <c r="Z67" s="43"/>
      <c r="AA67" s="43"/>
      <c r="AB67" s="43"/>
      <c r="AC67" s="43"/>
      <c r="AD67" s="43"/>
      <c r="AE67" s="43"/>
      <c r="AF67" s="43"/>
      <c r="AG67" s="44">
        <f t="shared" si="47"/>
        <v>1</v>
      </c>
      <c r="AH67" s="44">
        <v>25</v>
      </c>
      <c r="AI67" s="44">
        <v>12.79</v>
      </c>
      <c r="AJ67" s="44">
        <f t="shared" si="54"/>
        <v>12.79</v>
      </c>
      <c r="AK67" s="43"/>
      <c r="AL67" s="43"/>
      <c r="AM67" s="43"/>
      <c r="AN67" s="43">
        <f>2+2</f>
        <v>4</v>
      </c>
      <c r="AO67" s="43"/>
      <c r="AP67" s="54"/>
      <c r="AQ67" s="54"/>
      <c r="AR67" s="54"/>
      <c r="AS67" s="54"/>
      <c r="AT67" s="54"/>
      <c r="AU67" s="54"/>
      <c r="AV67" s="54"/>
      <c r="AW67" s="45">
        <f t="shared" si="48"/>
        <v>4</v>
      </c>
      <c r="AX67" s="51">
        <v>31.2</v>
      </c>
      <c r="AY67" s="51">
        <v>16.89</v>
      </c>
      <c r="AZ67" s="51">
        <f t="shared" si="55"/>
        <v>67.56</v>
      </c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47">
        <f t="shared" si="26"/>
        <v>0</v>
      </c>
      <c r="BN67" s="60"/>
      <c r="BO67" s="60">
        <f t="shared" si="49"/>
        <v>0</v>
      </c>
      <c r="BP67" s="142"/>
      <c r="BQ67" s="137"/>
      <c r="BR67" s="138">
        <v>15</v>
      </c>
      <c r="BS67" s="63">
        <f t="shared" si="57"/>
        <v>6.666666666666667</v>
      </c>
      <c r="BT67" s="63">
        <f t="shared" si="58"/>
        <v>15</v>
      </c>
      <c r="BU67" s="577">
        <f t="shared" si="56"/>
        <v>15</v>
      </c>
      <c r="BV67" s="566">
        <v>25</v>
      </c>
      <c r="BW67" s="139"/>
      <c r="BX67" s="59">
        <v>16.88</v>
      </c>
      <c r="BY67" s="59">
        <v>45.88</v>
      </c>
      <c r="BZ67" s="139"/>
      <c r="CA67" s="5">
        <f t="shared" si="59"/>
        <v>25</v>
      </c>
      <c r="CB67" s="59">
        <f t="shared" si="60"/>
        <v>12.79</v>
      </c>
      <c r="CC67" s="587"/>
      <c r="CD67" s="596">
        <f t="shared" si="42"/>
        <v>18.895</v>
      </c>
      <c r="CE67" s="5">
        <f t="shared" si="43"/>
        <v>283.42500000000001</v>
      </c>
      <c r="CF67" s="724"/>
      <c r="CG67" s="606"/>
      <c r="CH67" s="707" t="str">
        <f t="shared" si="20"/>
        <v/>
      </c>
      <c r="CI67" s="59" t="str">
        <f t="shared" si="21"/>
        <v/>
      </c>
      <c r="CJ67" s="530" t="e">
        <f t="shared" si="10"/>
        <v>#VALUE!</v>
      </c>
      <c r="CK67" s="727"/>
      <c r="CL67" s="792"/>
    </row>
    <row r="68" spans="1:90" ht="13.15" customHeight="1" x14ac:dyDescent="0.25">
      <c r="A68" s="737"/>
      <c r="B68" s="37"/>
      <c r="C68" s="714"/>
      <c r="D68" s="383">
        <v>62</v>
      </c>
      <c r="E68" s="131" t="s">
        <v>1302</v>
      </c>
      <c r="F68" s="182" t="s">
        <v>1301</v>
      </c>
      <c r="G68" s="293" t="s">
        <v>1264</v>
      </c>
      <c r="H68" s="9"/>
      <c r="I68" s="79"/>
      <c r="J68" s="68"/>
      <c r="K68" s="79"/>
      <c r="L68" s="79">
        <f t="shared" si="41"/>
        <v>0</v>
      </c>
      <c r="M68" s="79"/>
      <c r="N68" s="140"/>
      <c r="O68" s="10"/>
      <c r="P68" s="10"/>
      <c r="Q68" s="11"/>
      <c r="R68" s="12"/>
      <c r="S68" s="4"/>
      <c r="T68" s="137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>
        <v>1</v>
      </c>
      <c r="AG68" s="44">
        <f t="shared" si="47"/>
        <v>0</v>
      </c>
      <c r="AH68" s="63"/>
      <c r="AI68" s="63"/>
      <c r="AJ68" s="63">
        <f t="shared" si="54"/>
        <v>0</v>
      </c>
      <c r="AK68" s="43"/>
      <c r="AL68" s="43"/>
      <c r="AM68" s="43"/>
      <c r="AN68" s="43"/>
      <c r="AO68" s="43"/>
      <c r="AP68" s="54"/>
      <c r="AQ68" s="54"/>
      <c r="AR68" s="54"/>
      <c r="AS68" s="54"/>
      <c r="AT68" s="54"/>
      <c r="AU68" s="54"/>
      <c r="AV68" s="54"/>
      <c r="AW68" s="45">
        <f t="shared" si="48"/>
        <v>1</v>
      </c>
      <c r="AX68" s="50"/>
      <c r="AY68" s="50">
        <v>60</v>
      </c>
      <c r="AZ68" s="50">
        <f t="shared" si="55"/>
        <v>60</v>
      </c>
      <c r="BA68" s="74"/>
      <c r="BB68" s="74"/>
      <c r="BC68" s="74"/>
      <c r="BD68" s="74"/>
      <c r="BE68" s="74"/>
      <c r="BF68" s="74">
        <v>2</v>
      </c>
      <c r="BG68" s="74"/>
      <c r="BH68" s="74"/>
      <c r="BI68" s="74"/>
      <c r="BJ68" s="74"/>
      <c r="BK68" s="74"/>
      <c r="BL68" s="74"/>
      <c r="BM68" s="47">
        <f t="shared" si="26"/>
        <v>2</v>
      </c>
      <c r="BN68" s="47">
        <v>73.5</v>
      </c>
      <c r="BO68" s="47">
        <f t="shared" si="49"/>
        <v>147</v>
      </c>
      <c r="BP68" s="147" t="s">
        <v>753</v>
      </c>
      <c r="BQ68" s="137"/>
      <c r="BR68" s="138">
        <v>2</v>
      </c>
      <c r="BS68" s="63">
        <f t="shared" si="57"/>
        <v>1</v>
      </c>
      <c r="BT68" s="63">
        <f t="shared" si="58"/>
        <v>2</v>
      </c>
      <c r="BU68" s="577">
        <f t="shared" si="56"/>
        <v>2</v>
      </c>
      <c r="BV68" s="566">
        <v>60</v>
      </c>
      <c r="BW68" s="139"/>
      <c r="BX68" s="59">
        <v>33.78</v>
      </c>
      <c r="BY68" s="59">
        <v>91.79</v>
      </c>
      <c r="BZ68" s="139"/>
      <c r="CA68" s="5">
        <f t="shared" si="59"/>
        <v>73.5</v>
      </c>
      <c r="CB68" s="59">
        <f t="shared" si="60"/>
        <v>33.78</v>
      </c>
      <c r="CC68" s="587"/>
      <c r="CD68" s="596">
        <f t="shared" si="42"/>
        <v>53.64</v>
      </c>
      <c r="CE68" s="5">
        <f t="shared" si="43"/>
        <v>107.28</v>
      </c>
      <c r="CF68" s="724"/>
      <c r="CG68" s="606"/>
      <c r="CH68" s="707" t="str">
        <f t="shared" si="20"/>
        <v/>
      </c>
      <c r="CI68" s="59" t="str">
        <f t="shared" si="21"/>
        <v/>
      </c>
      <c r="CJ68" s="530" t="e">
        <f t="shared" si="10"/>
        <v>#VALUE!</v>
      </c>
      <c r="CK68" s="727"/>
      <c r="CL68" s="792"/>
    </row>
    <row r="69" spans="1:90" ht="13.15" customHeight="1" x14ac:dyDescent="0.25">
      <c r="A69" s="737"/>
      <c r="B69" s="37"/>
      <c r="C69" s="714"/>
      <c r="D69" s="383">
        <v>63</v>
      </c>
      <c r="E69" s="132" t="s">
        <v>1303</v>
      </c>
      <c r="F69" s="183" t="s">
        <v>84</v>
      </c>
      <c r="G69" s="293" t="s">
        <v>1264</v>
      </c>
      <c r="H69" s="9"/>
      <c r="I69" s="79"/>
      <c r="J69" s="68"/>
      <c r="K69" s="79"/>
      <c r="L69" s="79">
        <f t="shared" si="41"/>
        <v>0</v>
      </c>
      <c r="M69" s="79"/>
      <c r="N69" s="140"/>
      <c r="O69" s="10"/>
      <c r="P69" s="10"/>
      <c r="Q69" s="11"/>
      <c r="R69" s="12"/>
      <c r="S69" s="4"/>
      <c r="T69" s="137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4">
        <f t="shared" si="47"/>
        <v>0</v>
      </c>
      <c r="AH69" s="44">
        <v>35</v>
      </c>
      <c r="AI69" s="44">
        <v>32.82</v>
      </c>
      <c r="AJ69" s="44">
        <f t="shared" si="54"/>
        <v>0</v>
      </c>
      <c r="AK69" s="43"/>
      <c r="AL69" s="43"/>
      <c r="AM69" s="43"/>
      <c r="AN69" s="43"/>
      <c r="AO69" s="43"/>
      <c r="AP69" s="54"/>
      <c r="AQ69" s="54"/>
      <c r="AR69" s="54"/>
      <c r="AS69" s="54"/>
      <c r="AT69" s="54"/>
      <c r="AU69" s="54"/>
      <c r="AV69" s="54"/>
      <c r="AW69" s="45">
        <f t="shared" si="48"/>
        <v>0</v>
      </c>
      <c r="AX69" s="58"/>
      <c r="AY69" s="62"/>
      <c r="AZ69" s="58">
        <f t="shared" si="55"/>
        <v>0</v>
      </c>
      <c r="BA69" s="75"/>
      <c r="BB69" s="75"/>
      <c r="BC69" s="75"/>
      <c r="BD69" s="75"/>
      <c r="BE69" s="75"/>
      <c r="BF69" s="74">
        <v>2</v>
      </c>
      <c r="BG69" s="74"/>
      <c r="BH69" s="74"/>
      <c r="BI69" s="74"/>
      <c r="BJ69" s="74"/>
      <c r="BK69" s="75"/>
      <c r="BL69" s="75"/>
      <c r="BM69" s="47">
        <f t="shared" si="26"/>
        <v>2</v>
      </c>
      <c r="BN69" s="47">
        <v>73.5</v>
      </c>
      <c r="BO69" s="47">
        <f t="shared" si="49"/>
        <v>147</v>
      </c>
      <c r="BP69" s="136" t="s">
        <v>85</v>
      </c>
      <c r="BQ69" s="137"/>
      <c r="BR69" s="138">
        <v>2</v>
      </c>
      <c r="BS69" s="63">
        <f t="shared" si="57"/>
        <v>0.66666666666666663</v>
      </c>
      <c r="BT69" s="63">
        <f t="shared" si="58"/>
        <v>2</v>
      </c>
      <c r="BU69" s="577">
        <f t="shared" si="56"/>
        <v>2</v>
      </c>
      <c r="BV69" s="566">
        <v>35</v>
      </c>
      <c r="BW69" s="139"/>
      <c r="BX69" s="59">
        <v>33.78</v>
      </c>
      <c r="BY69" s="59">
        <v>91.79</v>
      </c>
      <c r="BZ69" s="139"/>
      <c r="CA69" s="5">
        <f t="shared" si="59"/>
        <v>35</v>
      </c>
      <c r="CB69" s="59">
        <f t="shared" si="60"/>
        <v>32.82</v>
      </c>
      <c r="CC69" s="587"/>
      <c r="CD69" s="596">
        <f t="shared" si="42"/>
        <v>33.909999999999997</v>
      </c>
      <c r="CE69" s="5">
        <f t="shared" si="43"/>
        <v>67.819999999999993</v>
      </c>
      <c r="CF69" s="724"/>
      <c r="CG69" s="606"/>
      <c r="CH69" s="707" t="str">
        <f t="shared" si="20"/>
        <v/>
      </c>
      <c r="CI69" s="59" t="str">
        <f t="shared" si="21"/>
        <v/>
      </c>
      <c r="CJ69" s="530" t="e">
        <f t="shared" si="10"/>
        <v>#VALUE!</v>
      </c>
      <c r="CK69" s="727"/>
      <c r="CL69" s="792"/>
    </row>
    <row r="70" spans="1:90" ht="13.15" customHeight="1" x14ac:dyDescent="0.25">
      <c r="A70" s="737"/>
      <c r="B70" s="37"/>
      <c r="C70" s="714"/>
      <c r="D70" s="383">
        <v>64</v>
      </c>
      <c r="E70" s="132" t="s">
        <v>86</v>
      </c>
      <c r="F70" s="183" t="s">
        <v>87</v>
      </c>
      <c r="G70" s="293" t="s">
        <v>1264</v>
      </c>
      <c r="H70" s="9"/>
      <c r="I70" s="79"/>
      <c r="J70" s="68"/>
      <c r="K70" s="79"/>
      <c r="L70" s="79">
        <f t="shared" si="41"/>
        <v>0</v>
      </c>
      <c r="M70" s="79"/>
      <c r="N70" s="140"/>
      <c r="O70" s="10"/>
      <c r="P70" s="10"/>
      <c r="Q70" s="11"/>
      <c r="R70" s="12"/>
      <c r="S70" s="4"/>
      <c r="T70" s="137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4">
        <f t="shared" si="47"/>
        <v>0</v>
      </c>
      <c r="AH70" s="63"/>
      <c r="AI70" s="63"/>
      <c r="AJ70" s="63">
        <f t="shared" si="54"/>
        <v>0</v>
      </c>
      <c r="AK70" s="43"/>
      <c r="AL70" s="43"/>
      <c r="AM70" s="43"/>
      <c r="AN70" s="43"/>
      <c r="AO70" s="43"/>
      <c r="AP70" s="54"/>
      <c r="AQ70" s="54"/>
      <c r="AR70" s="54"/>
      <c r="AS70" s="54"/>
      <c r="AT70" s="54"/>
      <c r="AU70" s="54"/>
      <c r="AV70" s="54"/>
      <c r="AW70" s="45">
        <f t="shared" si="48"/>
        <v>0</v>
      </c>
      <c r="AX70" s="58"/>
      <c r="AY70" s="62"/>
      <c r="AZ70" s="58">
        <f t="shared" si="55"/>
        <v>0</v>
      </c>
      <c r="BA70" s="75"/>
      <c r="BB70" s="75"/>
      <c r="BC70" s="75"/>
      <c r="BD70" s="75"/>
      <c r="BE70" s="75"/>
      <c r="BF70" s="74">
        <v>2</v>
      </c>
      <c r="BG70" s="74"/>
      <c r="BH70" s="74"/>
      <c r="BI70" s="74"/>
      <c r="BJ70" s="74"/>
      <c r="BK70" s="75"/>
      <c r="BL70" s="75"/>
      <c r="BM70" s="47">
        <f t="shared" si="26"/>
        <v>2</v>
      </c>
      <c r="BN70" s="47">
        <v>58</v>
      </c>
      <c r="BO70" s="47">
        <f t="shared" si="49"/>
        <v>116</v>
      </c>
      <c r="BP70" s="136"/>
      <c r="BQ70" s="137"/>
      <c r="BR70" s="138">
        <v>2</v>
      </c>
      <c r="BS70" s="63">
        <f t="shared" si="57"/>
        <v>0.66666666666666663</v>
      </c>
      <c r="BT70" s="63">
        <f t="shared" si="58"/>
        <v>2</v>
      </c>
      <c r="BU70" s="577">
        <f t="shared" si="56"/>
        <v>2</v>
      </c>
      <c r="BV70" s="566">
        <v>58</v>
      </c>
      <c r="BW70" s="139"/>
      <c r="BX70" s="59">
        <v>38.65</v>
      </c>
      <c r="BY70" s="59">
        <v>105.03</v>
      </c>
      <c r="BZ70" s="139"/>
      <c r="CA70" s="5">
        <f t="shared" si="59"/>
        <v>58</v>
      </c>
      <c r="CB70" s="59">
        <f t="shared" si="60"/>
        <v>38.65</v>
      </c>
      <c r="CC70" s="587"/>
      <c r="CD70" s="596">
        <f t="shared" si="42"/>
        <v>48.325000000000003</v>
      </c>
      <c r="CE70" s="5">
        <f t="shared" si="43"/>
        <v>96.65</v>
      </c>
      <c r="CF70" s="724"/>
      <c r="CG70" s="606"/>
      <c r="CH70" s="707" t="str">
        <f t="shared" si="20"/>
        <v/>
      </c>
      <c r="CI70" s="59" t="str">
        <f t="shared" si="21"/>
        <v/>
      </c>
      <c r="CJ70" s="530" t="e">
        <f t="shared" ref="CJ70:CJ133" si="61">BU70*CI70</f>
        <v>#VALUE!</v>
      </c>
      <c r="CK70" s="727"/>
      <c r="CL70" s="792"/>
    </row>
    <row r="71" spans="1:90" ht="13.15" customHeight="1" x14ac:dyDescent="0.25">
      <c r="A71" s="737"/>
      <c r="B71" s="37" t="s">
        <v>1287</v>
      </c>
      <c r="C71" s="714"/>
      <c r="D71" s="383">
        <v>65</v>
      </c>
      <c r="E71" s="132" t="s">
        <v>88</v>
      </c>
      <c r="F71" s="183" t="s">
        <v>89</v>
      </c>
      <c r="G71" s="293" t="s">
        <v>1264</v>
      </c>
      <c r="H71" s="9"/>
      <c r="I71" s="79"/>
      <c r="J71" s="68"/>
      <c r="K71" s="79"/>
      <c r="L71" s="79">
        <f t="shared" si="41"/>
        <v>0</v>
      </c>
      <c r="M71" s="79"/>
      <c r="N71" s="140"/>
      <c r="O71" s="10"/>
      <c r="P71" s="10"/>
      <c r="Q71" s="11"/>
      <c r="R71" s="12"/>
      <c r="S71" s="4"/>
      <c r="T71" s="137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4">
        <f t="shared" si="47"/>
        <v>0</v>
      </c>
      <c r="AH71" s="44">
        <v>92</v>
      </c>
      <c r="AI71" s="44">
        <v>28.06</v>
      </c>
      <c r="AJ71" s="44">
        <f t="shared" si="54"/>
        <v>0</v>
      </c>
      <c r="AK71" s="43"/>
      <c r="AL71" s="43"/>
      <c r="AM71" s="43"/>
      <c r="AN71" s="43"/>
      <c r="AO71" s="43"/>
      <c r="AP71" s="54"/>
      <c r="AQ71" s="54"/>
      <c r="AR71" s="54"/>
      <c r="AS71" s="54"/>
      <c r="AT71" s="54"/>
      <c r="AU71" s="54"/>
      <c r="AV71" s="54"/>
      <c r="AW71" s="45">
        <f t="shared" si="48"/>
        <v>0</v>
      </c>
      <c r="AX71" s="58"/>
      <c r="AY71" s="58"/>
      <c r="AZ71" s="58">
        <f t="shared" si="55"/>
        <v>0</v>
      </c>
      <c r="BA71" s="75"/>
      <c r="BB71" s="75"/>
      <c r="BC71" s="75"/>
      <c r="BD71" s="75"/>
      <c r="BE71" s="75"/>
      <c r="BF71" s="74">
        <v>2</v>
      </c>
      <c r="BG71" s="74">
        <v>1</v>
      </c>
      <c r="BH71" s="74"/>
      <c r="BI71" s="74"/>
      <c r="BJ71" s="74">
        <v>2</v>
      </c>
      <c r="BK71" s="75"/>
      <c r="BL71" s="75"/>
      <c r="BM71" s="47">
        <f t="shared" si="26"/>
        <v>5</v>
      </c>
      <c r="BN71" s="47">
        <v>58</v>
      </c>
      <c r="BO71" s="47">
        <f t="shared" si="49"/>
        <v>290</v>
      </c>
      <c r="BP71" s="136"/>
      <c r="BQ71" s="137"/>
      <c r="BR71" s="138">
        <v>5</v>
      </c>
      <c r="BS71" s="63">
        <f t="shared" si="57"/>
        <v>1.6666666666666667</v>
      </c>
      <c r="BT71" s="63">
        <f t="shared" si="58"/>
        <v>5</v>
      </c>
      <c r="BU71" s="577">
        <f t="shared" si="56"/>
        <v>5</v>
      </c>
      <c r="BV71" s="566">
        <v>58</v>
      </c>
      <c r="BW71" s="139"/>
      <c r="BX71" s="59">
        <v>38.65</v>
      </c>
      <c r="BY71" s="59">
        <v>105.03</v>
      </c>
      <c r="BZ71" s="139"/>
      <c r="CA71" s="5">
        <f t="shared" si="59"/>
        <v>58</v>
      </c>
      <c r="CB71" s="59">
        <f t="shared" si="60"/>
        <v>28.06</v>
      </c>
      <c r="CC71" s="587"/>
      <c r="CD71" s="596">
        <f t="shared" si="42"/>
        <v>43.03</v>
      </c>
      <c r="CE71" s="5">
        <f t="shared" si="43"/>
        <v>215.15</v>
      </c>
      <c r="CF71" s="724"/>
      <c r="CG71" s="606"/>
      <c r="CH71" s="707" t="str">
        <f t="shared" si="20"/>
        <v/>
      </c>
      <c r="CI71" s="59" t="str">
        <f t="shared" si="21"/>
        <v/>
      </c>
      <c r="CJ71" s="530" t="e">
        <f t="shared" si="61"/>
        <v>#VALUE!</v>
      </c>
      <c r="CK71" s="727"/>
      <c r="CL71" s="792"/>
    </row>
    <row r="72" spans="1:90" ht="13.15" customHeight="1" x14ac:dyDescent="0.25">
      <c r="A72" s="737"/>
      <c r="B72" s="37"/>
      <c r="C72" s="714"/>
      <c r="D72" s="383">
        <v>66</v>
      </c>
      <c r="E72" s="131" t="s">
        <v>424</v>
      </c>
      <c r="F72" s="182" t="s">
        <v>425</v>
      </c>
      <c r="G72" s="293" t="s">
        <v>1264</v>
      </c>
      <c r="H72" s="9">
        <v>1</v>
      </c>
      <c r="I72" s="80"/>
      <c r="J72" s="81">
        <f t="shared" si="46"/>
        <v>109.75609756097562</v>
      </c>
      <c r="K72" s="80">
        <v>135</v>
      </c>
      <c r="L72" s="80">
        <f t="shared" si="41"/>
        <v>109.75609756097562</v>
      </c>
      <c r="M72" s="80">
        <f>H72*K72</f>
        <v>135</v>
      </c>
      <c r="N72" s="140">
        <f t="shared" si="23"/>
        <v>149.85000000000002</v>
      </c>
      <c r="O72" s="10">
        <f t="shared" si="12"/>
        <v>47.25</v>
      </c>
      <c r="P72" s="10">
        <f>N72*H72</f>
        <v>149.85000000000002</v>
      </c>
      <c r="Q72" s="11">
        <f t="shared" si="24"/>
        <v>182.25</v>
      </c>
      <c r="R72" s="12">
        <f>Q72*H72</f>
        <v>182.25</v>
      </c>
      <c r="S72" s="4">
        <f t="shared" si="25"/>
        <v>162</v>
      </c>
      <c r="T72" s="137">
        <f>H72*S72</f>
        <v>162</v>
      </c>
      <c r="U72" s="43"/>
      <c r="V72" s="43">
        <f>1+1</f>
        <v>2</v>
      </c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4">
        <f t="shared" si="47"/>
        <v>2</v>
      </c>
      <c r="AH72" s="69"/>
      <c r="AI72" s="69">
        <v>135</v>
      </c>
      <c r="AJ72" s="69">
        <f t="shared" si="54"/>
        <v>270</v>
      </c>
      <c r="AK72" s="43"/>
      <c r="AL72" s="43"/>
      <c r="AM72" s="43"/>
      <c r="AN72" s="43"/>
      <c r="AO72" s="43"/>
      <c r="AP72" s="54"/>
      <c r="AQ72" s="54"/>
      <c r="AR72" s="54"/>
      <c r="AS72" s="54"/>
      <c r="AT72" s="54"/>
      <c r="AU72" s="54"/>
      <c r="AV72" s="54"/>
      <c r="AW72" s="45">
        <f t="shared" si="48"/>
        <v>0</v>
      </c>
      <c r="AX72" s="51">
        <v>162</v>
      </c>
      <c r="AY72" s="46">
        <v>92.43</v>
      </c>
      <c r="AZ72" s="51">
        <f t="shared" si="55"/>
        <v>0</v>
      </c>
      <c r="BA72" s="75"/>
      <c r="BB72" s="75"/>
      <c r="BC72" s="75"/>
      <c r="BD72" s="75"/>
      <c r="BE72" s="75"/>
      <c r="BF72" s="74"/>
      <c r="BG72" s="74"/>
      <c r="BH72" s="74"/>
      <c r="BI72" s="74"/>
      <c r="BJ72" s="74"/>
      <c r="BK72" s="75"/>
      <c r="BL72" s="75"/>
      <c r="BM72" s="47">
        <f t="shared" ref="BM72:BM127" si="62">SUM(BA72:BL72)</f>
        <v>0</v>
      </c>
      <c r="BN72" s="61"/>
      <c r="BO72" s="60">
        <f t="shared" si="49"/>
        <v>0</v>
      </c>
      <c r="BP72" s="142"/>
      <c r="BQ72" s="137"/>
      <c r="BR72" s="138">
        <v>2</v>
      </c>
      <c r="BS72" s="63">
        <f t="shared" si="57"/>
        <v>1</v>
      </c>
      <c r="BT72" s="63">
        <f t="shared" si="58"/>
        <v>2</v>
      </c>
      <c r="BU72" s="577">
        <f t="shared" si="56"/>
        <v>2</v>
      </c>
      <c r="BV72" s="566">
        <v>109.76</v>
      </c>
      <c r="BW72" s="139"/>
      <c r="BX72" s="59">
        <v>81.25</v>
      </c>
      <c r="BY72" s="59">
        <v>220.79</v>
      </c>
      <c r="BZ72" s="139"/>
      <c r="CA72" s="5">
        <f t="shared" si="59"/>
        <v>162</v>
      </c>
      <c r="CB72" s="59">
        <f t="shared" si="60"/>
        <v>81.25</v>
      </c>
      <c r="CC72" s="587"/>
      <c r="CD72" s="596">
        <f t="shared" si="42"/>
        <v>121.625</v>
      </c>
      <c r="CE72" s="5">
        <f t="shared" si="43"/>
        <v>243.25</v>
      </c>
      <c r="CF72" s="724"/>
      <c r="CG72" s="606"/>
      <c r="CH72" s="707" t="str">
        <f t="shared" ref="CH72:CH135" si="63">IF(ISBLANK(CG72),"",IF(AND(CG72&gt;=0%,CG72&lt;=70%),ROUND(CG72,4),"ΜΗ ΑΠΟΔΕΚΤΟ"))</f>
        <v/>
      </c>
      <c r="CI72" s="59" t="str">
        <f t="shared" ref="CI72:CI135" si="64">IF(ISBLANK(CG72),"",CD72-CH72*CD72)</f>
        <v/>
      </c>
      <c r="CJ72" s="530" t="e">
        <f t="shared" si="61"/>
        <v>#VALUE!</v>
      </c>
      <c r="CK72" s="727"/>
      <c r="CL72" s="792"/>
    </row>
    <row r="73" spans="1:90" ht="13.15" customHeight="1" x14ac:dyDescent="0.25">
      <c r="A73" s="737"/>
      <c r="B73" s="37"/>
      <c r="C73" s="714"/>
      <c r="D73" s="383">
        <v>67</v>
      </c>
      <c r="E73" s="131" t="s">
        <v>426</v>
      </c>
      <c r="F73" s="182" t="s">
        <v>427</v>
      </c>
      <c r="G73" s="293" t="s">
        <v>1264</v>
      </c>
      <c r="H73" s="9">
        <v>1</v>
      </c>
      <c r="I73" s="80"/>
      <c r="J73" s="81">
        <f t="shared" si="46"/>
        <v>109.75609756097562</v>
      </c>
      <c r="K73" s="80">
        <v>135</v>
      </c>
      <c r="L73" s="80">
        <f t="shared" si="41"/>
        <v>109.75609756097562</v>
      </c>
      <c r="M73" s="80">
        <f>H73*K73</f>
        <v>135</v>
      </c>
      <c r="N73" s="140">
        <f t="shared" si="23"/>
        <v>149.85000000000002</v>
      </c>
      <c r="O73" s="10">
        <f t="shared" si="12"/>
        <v>47.25</v>
      </c>
      <c r="P73" s="10">
        <f>N73*H73</f>
        <v>149.85000000000002</v>
      </c>
      <c r="Q73" s="11">
        <f t="shared" si="24"/>
        <v>182.25</v>
      </c>
      <c r="R73" s="12">
        <f>Q73*H73</f>
        <v>182.25</v>
      </c>
      <c r="S73" s="4">
        <f t="shared" si="25"/>
        <v>162</v>
      </c>
      <c r="T73" s="137">
        <f>H73*S73</f>
        <v>162</v>
      </c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4">
        <f t="shared" si="47"/>
        <v>0</v>
      </c>
      <c r="AH73" s="44">
        <v>104</v>
      </c>
      <c r="AI73" s="44">
        <v>98.28</v>
      </c>
      <c r="AJ73" s="44">
        <f t="shared" si="54"/>
        <v>0</v>
      </c>
      <c r="AK73" s="43"/>
      <c r="AL73" s="43"/>
      <c r="AM73" s="43"/>
      <c r="AN73" s="43"/>
      <c r="AO73" s="43"/>
      <c r="AP73" s="54"/>
      <c r="AQ73" s="54"/>
      <c r="AR73" s="54"/>
      <c r="AS73" s="54"/>
      <c r="AT73" s="54"/>
      <c r="AU73" s="54"/>
      <c r="AV73" s="54"/>
      <c r="AW73" s="45">
        <f t="shared" si="48"/>
        <v>0</v>
      </c>
      <c r="AX73" s="51">
        <v>162</v>
      </c>
      <c r="AY73" s="46">
        <v>92.43</v>
      </c>
      <c r="AZ73" s="51">
        <f t="shared" si="55"/>
        <v>0</v>
      </c>
      <c r="BA73" s="75"/>
      <c r="BB73" s="75"/>
      <c r="BC73" s="75"/>
      <c r="BD73" s="75"/>
      <c r="BE73" s="75"/>
      <c r="BF73" s="74"/>
      <c r="BG73" s="74"/>
      <c r="BH73" s="74"/>
      <c r="BI73" s="74"/>
      <c r="BJ73" s="74"/>
      <c r="BK73" s="75"/>
      <c r="BL73" s="75"/>
      <c r="BM73" s="47">
        <f t="shared" si="62"/>
        <v>0</v>
      </c>
      <c r="BN73" s="61"/>
      <c r="BO73" s="60">
        <f t="shared" si="49"/>
        <v>0</v>
      </c>
      <c r="BP73" s="141"/>
      <c r="BQ73" s="137"/>
      <c r="BR73" s="138">
        <v>1</v>
      </c>
      <c r="BS73" s="63">
        <f t="shared" si="57"/>
        <v>0.33333333333333331</v>
      </c>
      <c r="BT73" s="63">
        <f t="shared" si="58"/>
        <v>1</v>
      </c>
      <c r="BU73" s="577">
        <f t="shared" si="56"/>
        <v>1</v>
      </c>
      <c r="BV73" s="566">
        <v>104</v>
      </c>
      <c r="BW73" s="139"/>
      <c r="BX73" s="59">
        <v>81.25</v>
      </c>
      <c r="BY73" s="59">
        <v>220.79</v>
      </c>
      <c r="BZ73" s="139"/>
      <c r="CA73" s="5">
        <f t="shared" si="59"/>
        <v>104</v>
      </c>
      <c r="CB73" s="59">
        <f t="shared" si="60"/>
        <v>81.25</v>
      </c>
      <c r="CC73" s="587"/>
      <c r="CD73" s="596">
        <f t="shared" si="42"/>
        <v>92.625</v>
      </c>
      <c r="CE73" s="5">
        <f t="shared" si="43"/>
        <v>92.625</v>
      </c>
      <c r="CF73" s="724"/>
      <c r="CG73" s="606"/>
      <c r="CH73" s="707" t="str">
        <f t="shared" si="63"/>
        <v/>
      </c>
      <c r="CI73" s="59" t="str">
        <f t="shared" si="64"/>
        <v/>
      </c>
      <c r="CJ73" s="530" t="e">
        <f t="shared" si="61"/>
        <v>#VALUE!</v>
      </c>
      <c r="CK73" s="727"/>
      <c r="CL73" s="792"/>
    </row>
    <row r="74" spans="1:90" ht="13.15" customHeight="1" x14ac:dyDescent="0.25">
      <c r="A74" s="737"/>
      <c r="B74" s="37"/>
      <c r="C74" s="714"/>
      <c r="D74" s="383">
        <v>68</v>
      </c>
      <c r="E74" s="131" t="s">
        <v>428</v>
      </c>
      <c r="F74" s="182" t="s">
        <v>429</v>
      </c>
      <c r="G74" s="293" t="s">
        <v>1264</v>
      </c>
      <c r="H74" s="9">
        <v>5</v>
      </c>
      <c r="I74" s="80"/>
      <c r="J74" s="81">
        <f t="shared" si="46"/>
        <v>10.967479674796749</v>
      </c>
      <c r="K74" s="80">
        <v>13.49</v>
      </c>
      <c r="L74" s="80">
        <f t="shared" si="41"/>
        <v>54.837398373983746</v>
      </c>
      <c r="M74" s="80">
        <f>H74*K74</f>
        <v>67.45</v>
      </c>
      <c r="N74" s="140">
        <f t="shared" si="23"/>
        <v>14.973900000000002</v>
      </c>
      <c r="O74" s="10">
        <f t="shared" si="12"/>
        <v>4.7214999999999998</v>
      </c>
      <c r="P74" s="10">
        <f>N74*H74</f>
        <v>74.869500000000016</v>
      </c>
      <c r="Q74" s="11">
        <f t="shared" si="24"/>
        <v>18.211500000000001</v>
      </c>
      <c r="R74" s="12">
        <f>Q74*H74</f>
        <v>91.057500000000005</v>
      </c>
      <c r="S74" s="4">
        <f t="shared" si="25"/>
        <v>16.187999999999999</v>
      </c>
      <c r="T74" s="137">
        <f>H74*S74</f>
        <v>80.94</v>
      </c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4">
        <f t="shared" si="47"/>
        <v>0</v>
      </c>
      <c r="AH74" s="63"/>
      <c r="AI74" s="63"/>
      <c r="AJ74" s="63">
        <f t="shared" si="54"/>
        <v>0</v>
      </c>
      <c r="AK74" s="43"/>
      <c r="AL74" s="43"/>
      <c r="AM74" s="43"/>
      <c r="AN74" s="43"/>
      <c r="AO74" s="43"/>
      <c r="AP74" s="54"/>
      <c r="AQ74" s="54"/>
      <c r="AR74" s="54"/>
      <c r="AS74" s="54"/>
      <c r="AT74" s="54"/>
      <c r="AU74" s="54"/>
      <c r="AV74" s="54"/>
      <c r="AW74" s="45">
        <f t="shared" si="48"/>
        <v>0</v>
      </c>
      <c r="AX74" s="51">
        <v>16.187999999999999</v>
      </c>
      <c r="AY74" s="46">
        <v>4.24</v>
      </c>
      <c r="AZ74" s="51">
        <f t="shared" si="55"/>
        <v>0</v>
      </c>
      <c r="BA74" s="75"/>
      <c r="BB74" s="75"/>
      <c r="BC74" s="75"/>
      <c r="BD74" s="75"/>
      <c r="BE74" s="75"/>
      <c r="BF74" s="74"/>
      <c r="BG74" s="74"/>
      <c r="BH74" s="74"/>
      <c r="BI74" s="74"/>
      <c r="BJ74" s="74"/>
      <c r="BK74" s="75"/>
      <c r="BL74" s="75"/>
      <c r="BM74" s="47">
        <f t="shared" si="62"/>
        <v>0</v>
      </c>
      <c r="BN74" s="61"/>
      <c r="BO74" s="60">
        <f t="shared" si="49"/>
        <v>0</v>
      </c>
      <c r="BP74" s="141"/>
      <c r="BQ74" s="137"/>
      <c r="BR74" s="138">
        <v>5</v>
      </c>
      <c r="BS74" s="63">
        <f t="shared" si="57"/>
        <v>1.6666666666666667</v>
      </c>
      <c r="BT74" s="63">
        <f t="shared" si="58"/>
        <v>5</v>
      </c>
      <c r="BU74" s="577">
        <f t="shared" si="56"/>
        <v>5</v>
      </c>
      <c r="BV74" s="566">
        <v>10.97</v>
      </c>
      <c r="BW74" s="139"/>
      <c r="BX74" s="59">
        <v>4.34</v>
      </c>
      <c r="BY74" s="59">
        <v>11.79</v>
      </c>
      <c r="BZ74" s="139"/>
      <c r="CA74" s="5">
        <f t="shared" si="59"/>
        <v>11.79</v>
      </c>
      <c r="CB74" s="59">
        <f t="shared" si="60"/>
        <v>4.24</v>
      </c>
      <c r="CC74" s="587"/>
      <c r="CD74" s="596">
        <f t="shared" si="42"/>
        <v>8.0150000000000006</v>
      </c>
      <c r="CE74" s="5">
        <f t="shared" si="43"/>
        <v>40.075000000000003</v>
      </c>
      <c r="CF74" s="724"/>
      <c r="CG74" s="606"/>
      <c r="CH74" s="707" t="str">
        <f t="shared" si="63"/>
        <v/>
      </c>
      <c r="CI74" s="59" t="str">
        <f t="shared" si="64"/>
        <v/>
      </c>
      <c r="CJ74" s="530" t="e">
        <f t="shared" si="61"/>
        <v>#VALUE!</v>
      </c>
      <c r="CK74" s="727"/>
      <c r="CL74" s="792"/>
    </row>
    <row r="75" spans="1:90" ht="13.15" customHeight="1" x14ac:dyDescent="0.25">
      <c r="A75" s="737"/>
      <c r="B75" s="37"/>
      <c r="C75" s="714"/>
      <c r="D75" s="383">
        <v>69</v>
      </c>
      <c r="E75" s="131" t="s">
        <v>430</v>
      </c>
      <c r="F75" s="182" t="s">
        <v>431</v>
      </c>
      <c r="G75" s="293" t="s">
        <v>1264</v>
      </c>
      <c r="H75" s="9">
        <v>2</v>
      </c>
      <c r="I75" s="80"/>
      <c r="J75" s="81">
        <f t="shared" si="46"/>
        <v>13.943089430894307</v>
      </c>
      <c r="K75" s="80">
        <v>17.149999999999999</v>
      </c>
      <c r="L75" s="80">
        <f t="shared" si="41"/>
        <v>27.886178861788615</v>
      </c>
      <c r="M75" s="80">
        <f>H75*K75</f>
        <v>34.299999999999997</v>
      </c>
      <c r="N75" s="140">
        <f t="shared" si="23"/>
        <v>19.0365</v>
      </c>
      <c r="O75" s="10">
        <f t="shared" si="12"/>
        <v>6.0024999999999995</v>
      </c>
      <c r="P75" s="10">
        <f>N75*H75</f>
        <v>38.073</v>
      </c>
      <c r="Q75" s="11">
        <f t="shared" si="24"/>
        <v>23.152499999999996</v>
      </c>
      <c r="R75" s="12">
        <f>Q75*H75</f>
        <v>46.304999999999993</v>
      </c>
      <c r="S75" s="4">
        <f t="shared" si="25"/>
        <v>20.58</v>
      </c>
      <c r="T75" s="137">
        <f>H75*S75</f>
        <v>41.16</v>
      </c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>
        <v>2</v>
      </c>
      <c r="AG75" s="44">
        <f t="shared" si="47"/>
        <v>0</v>
      </c>
      <c r="AH75" s="63"/>
      <c r="AI75" s="63"/>
      <c r="AJ75" s="63">
        <f t="shared" si="54"/>
        <v>0</v>
      </c>
      <c r="AK75" s="43"/>
      <c r="AL75" s="43"/>
      <c r="AM75" s="43"/>
      <c r="AN75" s="43"/>
      <c r="AO75" s="43"/>
      <c r="AP75" s="54"/>
      <c r="AQ75" s="54"/>
      <c r="AR75" s="54"/>
      <c r="AS75" s="54"/>
      <c r="AT75" s="54"/>
      <c r="AU75" s="54"/>
      <c r="AV75" s="54"/>
      <c r="AW75" s="45">
        <f t="shared" si="48"/>
        <v>2</v>
      </c>
      <c r="AX75" s="51">
        <v>20.58</v>
      </c>
      <c r="AY75" s="45">
        <v>5.39</v>
      </c>
      <c r="AZ75" s="51">
        <f t="shared" si="55"/>
        <v>10.78</v>
      </c>
      <c r="BA75" s="43"/>
      <c r="BB75" s="43"/>
      <c r="BC75" s="43"/>
      <c r="BD75" s="43"/>
      <c r="BE75" s="43"/>
      <c r="BF75" s="74"/>
      <c r="BG75" s="74"/>
      <c r="BH75" s="74"/>
      <c r="BI75" s="74"/>
      <c r="BJ75" s="74"/>
      <c r="BK75" s="43"/>
      <c r="BL75" s="43"/>
      <c r="BM75" s="47">
        <f t="shared" si="62"/>
        <v>0</v>
      </c>
      <c r="BN75" s="59"/>
      <c r="BO75" s="60">
        <f t="shared" si="49"/>
        <v>0</v>
      </c>
      <c r="BP75" s="141"/>
      <c r="BQ75" s="137"/>
      <c r="BR75" s="138">
        <v>2</v>
      </c>
      <c r="BS75" s="63">
        <f t="shared" si="57"/>
        <v>1.3333333333333333</v>
      </c>
      <c r="BT75" s="63">
        <f t="shared" si="58"/>
        <v>2</v>
      </c>
      <c r="BU75" s="577">
        <f t="shared" si="56"/>
        <v>2</v>
      </c>
      <c r="BV75" s="566">
        <v>13.94</v>
      </c>
      <c r="BW75" s="139"/>
      <c r="BX75" s="59">
        <v>6.12</v>
      </c>
      <c r="BY75" s="59">
        <v>16.62</v>
      </c>
      <c r="BZ75" s="139"/>
      <c r="CA75" s="5">
        <f t="shared" si="59"/>
        <v>16.62</v>
      </c>
      <c r="CB75" s="59">
        <f t="shared" si="60"/>
        <v>5.39</v>
      </c>
      <c r="CC75" s="587"/>
      <c r="CD75" s="596">
        <f t="shared" si="42"/>
        <v>11.005000000000001</v>
      </c>
      <c r="CE75" s="5">
        <f t="shared" si="43"/>
        <v>22.01</v>
      </c>
      <c r="CF75" s="724"/>
      <c r="CG75" s="606"/>
      <c r="CH75" s="707" t="str">
        <f t="shared" si="63"/>
        <v/>
      </c>
      <c r="CI75" s="59" t="str">
        <f t="shared" si="64"/>
        <v/>
      </c>
      <c r="CJ75" s="530" t="e">
        <f t="shared" si="61"/>
        <v>#VALUE!</v>
      </c>
      <c r="CK75" s="727"/>
      <c r="CL75" s="792"/>
    </row>
    <row r="76" spans="1:90" ht="13.15" customHeight="1" x14ac:dyDescent="0.25">
      <c r="A76" s="737"/>
      <c r="B76" s="37"/>
      <c r="C76" s="714"/>
      <c r="D76" s="383">
        <v>70</v>
      </c>
      <c r="E76" s="131" t="s">
        <v>101</v>
      </c>
      <c r="F76" s="182" t="s">
        <v>102</v>
      </c>
      <c r="G76" s="293" t="s">
        <v>1264</v>
      </c>
      <c r="H76" s="9"/>
      <c r="I76" s="79"/>
      <c r="J76" s="68"/>
      <c r="K76" s="79"/>
      <c r="L76" s="79">
        <f t="shared" si="41"/>
        <v>0</v>
      </c>
      <c r="M76" s="79"/>
      <c r="N76" s="140"/>
      <c r="O76" s="10"/>
      <c r="P76" s="10"/>
      <c r="Q76" s="11"/>
      <c r="R76" s="12"/>
      <c r="S76" s="4"/>
      <c r="T76" s="137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4">
        <f t="shared" si="47"/>
        <v>0</v>
      </c>
      <c r="AH76" s="63"/>
      <c r="AI76" s="63"/>
      <c r="AJ76" s="63">
        <f t="shared" si="54"/>
        <v>0</v>
      </c>
      <c r="AK76" s="43"/>
      <c r="AL76" s="43"/>
      <c r="AM76" s="43"/>
      <c r="AN76" s="43"/>
      <c r="AO76" s="43"/>
      <c r="AP76" s="54"/>
      <c r="AQ76" s="54"/>
      <c r="AR76" s="54"/>
      <c r="AS76" s="54"/>
      <c r="AT76" s="54"/>
      <c r="AU76" s="54"/>
      <c r="AV76" s="54"/>
      <c r="AW76" s="45">
        <f t="shared" si="48"/>
        <v>0</v>
      </c>
      <c r="AX76" s="58"/>
      <c r="AY76" s="58"/>
      <c r="AZ76" s="58">
        <f t="shared" si="55"/>
        <v>0</v>
      </c>
      <c r="BA76" s="75"/>
      <c r="BB76" s="75"/>
      <c r="BC76" s="75"/>
      <c r="BD76" s="75"/>
      <c r="BE76" s="75"/>
      <c r="BF76" s="74"/>
      <c r="BG76" s="74">
        <v>2</v>
      </c>
      <c r="BH76" s="74">
        <v>2</v>
      </c>
      <c r="BI76" s="74">
        <v>2</v>
      </c>
      <c r="BJ76" s="74"/>
      <c r="BK76" s="75"/>
      <c r="BL76" s="75"/>
      <c r="BM76" s="47">
        <f t="shared" si="62"/>
        <v>6</v>
      </c>
      <c r="BN76" s="47">
        <v>7</v>
      </c>
      <c r="BO76" s="47">
        <f t="shared" si="49"/>
        <v>42</v>
      </c>
      <c r="BP76" s="136"/>
      <c r="BQ76" s="137"/>
      <c r="BR76" s="138">
        <v>6</v>
      </c>
      <c r="BS76" s="63">
        <f t="shared" si="57"/>
        <v>2</v>
      </c>
      <c r="BT76" s="63">
        <f t="shared" si="58"/>
        <v>6</v>
      </c>
      <c r="BU76" s="577">
        <f t="shared" si="56"/>
        <v>6</v>
      </c>
      <c r="BV76" s="566">
        <v>7</v>
      </c>
      <c r="BW76" s="139"/>
      <c r="BX76" s="59">
        <v>7.11</v>
      </c>
      <c r="BY76" s="59">
        <v>19.32</v>
      </c>
      <c r="BZ76" s="139"/>
      <c r="CA76" s="5">
        <f t="shared" si="59"/>
        <v>7</v>
      </c>
      <c r="CB76" s="59">
        <f t="shared" si="60"/>
        <v>7</v>
      </c>
      <c r="CC76" s="587"/>
      <c r="CD76" s="596">
        <f t="shared" si="42"/>
        <v>7</v>
      </c>
      <c r="CE76" s="5">
        <f t="shared" si="43"/>
        <v>42</v>
      </c>
      <c r="CF76" s="724"/>
      <c r="CG76" s="606"/>
      <c r="CH76" s="707" t="str">
        <f t="shared" si="63"/>
        <v/>
      </c>
      <c r="CI76" s="59" t="str">
        <f t="shared" si="64"/>
        <v/>
      </c>
      <c r="CJ76" s="530" t="e">
        <f t="shared" si="61"/>
        <v>#VALUE!</v>
      </c>
      <c r="CK76" s="727"/>
      <c r="CL76" s="792"/>
    </row>
    <row r="77" spans="1:90" ht="13.15" customHeight="1" x14ac:dyDescent="0.25">
      <c r="A77" s="737"/>
      <c r="B77" s="37"/>
      <c r="C77" s="714"/>
      <c r="D77" s="383">
        <v>71</v>
      </c>
      <c r="E77" s="131" t="s">
        <v>432</v>
      </c>
      <c r="F77" s="182" t="s">
        <v>433</v>
      </c>
      <c r="G77" s="293" t="s">
        <v>1264</v>
      </c>
      <c r="H77" s="9">
        <v>2</v>
      </c>
      <c r="I77" s="80"/>
      <c r="J77" s="81">
        <f t="shared" si="46"/>
        <v>9.5528455284552845</v>
      </c>
      <c r="K77" s="80">
        <v>11.75</v>
      </c>
      <c r="L77" s="80">
        <f t="shared" si="41"/>
        <v>19.105691056910569</v>
      </c>
      <c r="M77" s="80">
        <f>H77*K77</f>
        <v>23.5</v>
      </c>
      <c r="N77" s="140">
        <f t="shared" si="23"/>
        <v>13.0425</v>
      </c>
      <c r="O77" s="10">
        <f t="shared" si="12"/>
        <v>4.1124999999999998</v>
      </c>
      <c r="P77" s="10">
        <f>N77*H77</f>
        <v>26.085000000000001</v>
      </c>
      <c r="Q77" s="11">
        <f t="shared" si="24"/>
        <v>15.862500000000001</v>
      </c>
      <c r="R77" s="12">
        <f>Q77*H77</f>
        <v>31.725000000000001</v>
      </c>
      <c r="S77" s="4">
        <f t="shared" si="25"/>
        <v>14.1</v>
      </c>
      <c r="T77" s="137">
        <f>H77*S77</f>
        <v>28.2</v>
      </c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4">
        <f t="shared" si="47"/>
        <v>0</v>
      </c>
      <c r="AH77" s="44">
        <v>18</v>
      </c>
      <c r="AI77" s="44"/>
      <c r="AJ77" s="44">
        <f t="shared" si="54"/>
        <v>0</v>
      </c>
      <c r="AK77" s="43"/>
      <c r="AL77" s="43">
        <v>2</v>
      </c>
      <c r="AM77" s="43">
        <v>8</v>
      </c>
      <c r="AN77" s="43"/>
      <c r="AO77" s="43"/>
      <c r="AP77" s="54"/>
      <c r="AQ77" s="54"/>
      <c r="AR77" s="54"/>
      <c r="AS77" s="54"/>
      <c r="AT77" s="54"/>
      <c r="AU77" s="54"/>
      <c r="AV77" s="54"/>
      <c r="AW77" s="45">
        <f t="shared" si="48"/>
        <v>10</v>
      </c>
      <c r="AX77" s="51">
        <v>14.1</v>
      </c>
      <c r="AY77" s="51">
        <v>6.09</v>
      </c>
      <c r="AZ77" s="51">
        <f t="shared" si="55"/>
        <v>60.9</v>
      </c>
      <c r="BA77" s="74"/>
      <c r="BB77" s="74"/>
      <c r="BC77" s="74"/>
      <c r="BD77" s="74"/>
      <c r="BE77" s="74"/>
      <c r="BF77" s="74"/>
      <c r="BG77" s="74">
        <v>6</v>
      </c>
      <c r="BH77" s="74"/>
      <c r="BI77" s="74"/>
      <c r="BJ77" s="74"/>
      <c r="BK77" s="74"/>
      <c r="BL77" s="74"/>
      <c r="BM77" s="47">
        <f t="shared" si="62"/>
        <v>6</v>
      </c>
      <c r="BN77" s="47">
        <v>7</v>
      </c>
      <c r="BO77" s="47">
        <f t="shared" si="49"/>
        <v>42</v>
      </c>
      <c r="BP77" s="136"/>
      <c r="BQ77" s="137"/>
      <c r="BR77" s="138">
        <v>10</v>
      </c>
      <c r="BS77" s="63">
        <f t="shared" si="57"/>
        <v>6</v>
      </c>
      <c r="BT77" s="63">
        <f t="shared" si="58"/>
        <v>10</v>
      </c>
      <c r="BU77" s="577">
        <f t="shared" si="56"/>
        <v>10</v>
      </c>
      <c r="BV77" s="566">
        <v>9.5500000000000007</v>
      </c>
      <c r="BW77" s="139"/>
      <c r="BX77" s="59">
        <v>7.11</v>
      </c>
      <c r="BY77" s="59">
        <v>19.32</v>
      </c>
      <c r="BZ77" s="139"/>
      <c r="CA77" s="5">
        <f t="shared" si="59"/>
        <v>7</v>
      </c>
      <c r="CB77" s="59">
        <f t="shared" si="60"/>
        <v>6.09</v>
      </c>
      <c r="CC77" s="587"/>
      <c r="CD77" s="596">
        <f t="shared" si="42"/>
        <v>6.5449999999999999</v>
      </c>
      <c r="CE77" s="5">
        <f t="shared" si="43"/>
        <v>65.45</v>
      </c>
      <c r="CF77" s="724"/>
      <c r="CG77" s="606"/>
      <c r="CH77" s="707" t="str">
        <f t="shared" si="63"/>
        <v/>
      </c>
      <c r="CI77" s="59" t="str">
        <f t="shared" si="64"/>
        <v/>
      </c>
      <c r="CJ77" s="530" t="e">
        <f t="shared" si="61"/>
        <v>#VALUE!</v>
      </c>
      <c r="CK77" s="727"/>
      <c r="CL77" s="792"/>
    </row>
    <row r="78" spans="1:90" ht="13.15" customHeight="1" x14ac:dyDescent="0.25">
      <c r="A78" s="737"/>
      <c r="B78" s="37"/>
      <c r="C78" s="714"/>
      <c r="D78" s="383">
        <v>72</v>
      </c>
      <c r="E78" s="131" t="s">
        <v>434</v>
      </c>
      <c r="F78" s="182" t="s">
        <v>435</v>
      </c>
      <c r="G78" s="293" t="s">
        <v>1264</v>
      </c>
      <c r="H78" s="9">
        <v>5</v>
      </c>
      <c r="I78" s="80"/>
      <c r="J78" s="81">
        <f t="shared" si="46"/>
        <v>13.414634146341463</v>
      </c>
      <c r="K78" s="80">
        <v>16.5</v>
      </c>
      <c r="L78" s="80">
        <f t="shared" si="41"/>
        <v>67.073170731707322</v>
      </c>
      <c r="M78" s="80">
        <f>H78*K78</f>
        <v>82.5</v>
      </c>
      <c r="N78" s="140">
        <f t="shared" si="23"/>
        <v>18.315000000000001</v>
      </c>
      <c r="O78" s="10">
        <f t="shared" si="12"/>
        <v>5.7749999999999995</v>
      </c>
      <c r="P78" s="10">
        <f>N78*H78</f>
        <v>91.575000000000003</v>
      </c>
      <c r="Q78" s="11">
        <f t="shared" si="24"/>
        <v>22.274999999999999</v>
      </c>
      <c r="R78" s="12">
        <f>Q78*H78</f>
        <v>111.375</v>
      </c>
      <c r="S78" s="4">
        <f t="shared" si="25"/>
        <v>19.8</v>
      </c>
      <c r="T78" s="137">
        <f>H78*S78</f>
        <v>99</v>
      </c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4">
        <f t="shared" si="47"/>
        <v>0</v>
      </c>
      <c r="AH78" s="44">
        <v>22</v>
      </c>
      <c r="AI78" s="44"/>
      <c r="AJ78" s="44">
        <f t="shared" si="54"/>
        <v>0</v>
      </c>
      <c r="AK78" s="43"/>
      <c r="AL78" s="43"/>
      <c r="AM78" s="43">
        <v>1</v>
      </c>
      <c r="AN78" s="43"/>
      <c r="AO78" s="43"/>
      <c r="AP78" s="54"/>
      <c r="AQ78" s="54"/>
      <c r="AR78" s="54"/>
      <c r="AS78" s="54"/>
      <c r="AT78" s="54"/>
      <c r="AU78" s="54"/>
      <c r="AV78" s="54"/>
      <c r="AW78" s="45">
        <f t="shared" si="48"/>
        <v>1</v>
      </c>
      <c r="AX78" s="51">
        <v>19.8</v>
      </c>
      <c r="AY78" s="46">
        <v>8.73</v>
      </c>
      <c r="AZ78" s="51">
        <f t="shared" si="55"/>
        <v>8.73</v>
      </c>
      <c r="BA78" s="75"/>
      <c r="BB78" s="75"/>
      <c r="BC78" s="75"/>
      <c r="BD78" s="75"/>
      <c r="BE78" s="75"/>
      <c r="BF78" s="74"/>
      <c r="BG78" s="74"/>
      <c r="BH78" s="74"/>
      <c r="BI78" s="74"/>
      <c r="BJ78" s="74"/>
      <c r="BK78" s="75"/>
      <c r="BL78" s="75"/>
      <c r="BM78" s="47">
        <f t="shared" si="62"/>
        <v>0</v>
      </c>
      <c r="BN78" s="61"/>
      <c r="BO78" s="60">
        <f t="shared" si="49"/>
        <v>0</v>
      </c>
      <c r="BP78" s="141"/>
      <c r="BQ78" s="137"/>
      <c r="BR78" s="138">
        <v>5</v>
      </c>
      <c r="BS78" s="63">
        <f t="shared" si="57"/>
        <v>2</v>
      </c>
      <c r="BT78" s="63">
        <f t="shared" si="58"/>
        <v>5</v>
      </c>
      <c r="BU78" s="577">
        <f t="shared" si="56"/>
        <v>5</v>
      </c>
      <c r="BV78" s="566">
        <v>13.41</v>
      </c>
      <c r="BW78" s="139"/>
      <c r="BX78" s="59">
        <v>9.99</v>
      </c>
      <c r="BY78" s="59">
        <v>27.15</v>
      </c>
      <c r="BZ78" s="139"/>
      <c r="CA78" s="5">
        <f t="shared" si="59"/>
        <v>19.8</v>
      </c>
      <c r="CB78" s="59">
        <f t="shared" si="60"/>
        <v>8.73</v>
      </c>
      <c r="CC78" s="587"/>
      <c r="CD78" s="596">
        <f t="shared" si="42"/>
        <v>14.265000000000001</v>
      </c>
      <c r="CE78" s="5">
        <f t="shared" si="43"/>
        <v>71.325000000000003</v>
      </c>
      <c r="CF78" s="724"/>
      <c r="CG78" s="606"/>
      <c r="CH78" s="707" t="str">
        <f t="shared" si="63"/>
        <v/>
      </c>
      <c r="CI78" s="59" t="str">
        <f t="shared" si="64"/>
        <v/>
      </c>
      <c r="CJ78" s="530" t="e">
        <f t="shared" si="61"/>
        <v>#VALUE!</v>
      </c>
      <c r="CK78" s="727"/>
      <c r="CL78" s="792"/>
    </row>
    <row r="79" spans="1:90" ht="13.15" customHeight="1" x14ac:dyDescent="0.25">
      <c r="A79" s="737"/>
      <c r="B79" s="37"/>
      <c r="C79" s="714"/>
      <c r="D79" s="383">
        <v>73</v>
      </c>
      <c r="E79" s="131" t="s">
        <v>436</v>
      </c>
      <c r="F79" s="182" t="s">
        <v>437</v>
      </c>
      <c r="G79" s="293" t="s">
        <v>1264</v>
      </c>
      <c r="H79" s="9">
        <v>6</v>
      </c>
      <c r="I79" s="80"/>
      <c r="J79" s="81">
        <f t="shared" si="46"/>
        <v>15.447154471544716</v>
      </c>
      <c r="K79" s="80">
        <v>19</v>
      </c>
      <c r="L79" s="80">
        <f t="shared" si="41"/>
        <v>92.682926829268297</v>
      </c>
      <c r="M79" s="80">
        <f>H79*K79</f>
        <v>114</v>
      </c>
      <c r="N79" s="140">
        <f t="shared" si="23"/>
        <v>21.090000000000003</v>
      </c>
      <c r="O79" s="10">
        <f t="shared" si="12"/>
        <v>6.6499999999999995</v>
      </c>
      <c r="P79" s="10">
        <f>N79*H79</f>
        <v>126.54000000000002</v>
      </c>
      <c r="Q79" s="11">
        <f t="shared" si="24"/>
        <v>25.65</v>
      </c>
      <c r="R79" s="12">
        <f>Q79*H79</f>
        <v>153.89999999999998</v>
      </c>
      <c r="S79" s="4">
        <f t="shared" si="25"/>
        <v>22.8</v>
      </c>
      <c r="T79" s="137">
        <f>H79*S79</f>
        <v>136.80000000000001</v>
      </c>
      <c r="U79" s="43"/>
      <c r="V79" s="43"/>
      <c r="W79" s="43">
        <f>2+3+1</f>
        <v>6</v>
      </c>
      <c r="X79" s="43"/>
      <c r="Y79" s="43"/>
      <c r="Z79" s="43"/>
      <c r="AA79" s="43"/>
      <c r="AB79" s="43"/>
      <c r="AC79" s="43"/>
      <c r="AD79" s="43"/>
      <c r="AE79" s="43"/>
      <c r="AF79" s="43"/>
      <c r="AG79" s="44">
        <f t="shared" si="47"/>
        <v>6</v>
      </c>
      <c r="AH79" s="69"/>
      <c r="AI79" s="69">
        <v>9.43</v>
      </c>
      <c r="AJ79" s="69">
        <f t="shared" si="54"/>
        <v>56.58</v>
      </c>
      <c r="AK79" s="43"/>
      <c r="AL79" s="43"/>
      <c r="AM79" s="43"/>
      <c r="AN79" s="43">
        <v>1</v>
      </c>
      <c r="AO79" s="43"/>
      <c r="AP79" s="54"/>
      <c r="AQ79" s="54"/>
      <c r="AR79" s="54"/>
      <c r="AS79" s="54"/>
      <c r="AT79" s="54"/>
      <c r="AU79" s="54"/>
      <c r="AV79" s="54"/>
      <c r="AW79" s="45">
        <f t="shared" si="48"/>
        <v>1</v>
      </c>
      <c r="AX79" s="51">
        <v>22.8</v>
      </c>
      <c r="AY79" s="51">
        <v>8.73</v>
      </c>
      <c r="AZ79" s="51">
        <f t="shared" si="55"/>
        <v>8.73</v>
      </c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47">
        <f t="shared" si="62"/>
        <v>0</v>
      </c>
      <c r="BN79" s="58"/>
      <c r="BO79" s="58">
        <f t="shared" si="49"/>
        <v>0</v>
      </c>
      <c r="BP79" s="142" t="s">
        <v>338</v>
      </c>
      <c r="BQ79" s="137"/>
      <c r="BR79" s="138">
        <v>6</v>
      </c>
      <c r="BS79" s="63">
        <f t="shared" si="57"/>
        <v>4.333333333333333</v>
      </c>
      <c r="BT79" s="63">
        <f t="shared" si="58"/>
        <v>6</v>
      </c>
      <c r="BU79" s="577">
        <f t="shared" si="56"/>
        <v>6</v>
      </c>
      <c r="BV79" s="566">
        <v>9.43</v>
      </c>
      <c r="BW79" s="139"/>
      <c r="BX79" s="59">
        <v>9.99</v>
      </c>
      <c r="BY79" s="59">
        <v>27.15</v>
      </c>
      <c r="BZ79" s="139"/>
      <c r="CA79" s="5">
        <f t="shared" si="59"/>
        <v>22.8</v>
      </c>
      <c r="CB79" s="59">
        <f t="shared" si="60"/>
        <v>8.73</v>
      </c>
      <c r="CC79" s="587"/>
      <c r="CD79" s="596">
        <f t="shared" si="42"/>
        <v>15.765000000000001</v>
      </c>
      <c r="CE79" s="5">
        <f t="shared" si="43"/>
        <v>94.59</v>
      </c>
      <c r="CF79" s="724"/>
      <c r="CG79" s="606"/>
      <c r="CH79" s="707" t="str">
        <f t="shared" si="63"/>
        <v/>
      </c>
      <c r="CI79" s="59" t="str">
        <f t="shared" si="64"/>
        <v/>
      </c>
      <c r="CJ79" s="530" t="e">
        <f t="shared" si="61"/>
        <v>#VALUE!</v>
      </c>
      <c r="CK79" s="727"/>
      <c r="CL79" s="792"/>
    </row>
    <row r="80" spans="1:90" ht="13.15" customHeight="1" x14ac:dyDescent="0.25">
      <c r="A80" s="737"/>
      <c r="B80" s="37"/>
      <c r="C80" s="714"/>
      <c r="D80" s="383">
        <v>74</v>
      </c>
      <c r="E80" s="131" t="s">
        <v>1169</v>
      </c>
      <c r="F80" s="182" t="s">
        <v>1168</v>
      </c>
      <c r="G80" s="293" t="s">
        <v>1264</v>
      </c>
      <c r="H80" s="9">
        <v>0</v>
      </c>
      <c r="I80" s="9">
        <v>15</v>
      </c>
      <c r="J80" s="42"/>
      <c r="K80" s="9"/>
      <c r="L80" s="9">
        <f t="shared" si="41"/>
        <v>0</v>
      </c>
      <c r="M80" s="9"/>
      <c r="N80" s="140"/>
      <c r="O80" s="10"/>
      <c r="P80" s="10"/>
      <c r="Q80" s="11"/>
      <c r="R80" s="12"/>
      <c r="S80" s="4"/>
      <c r="T80" s="137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4">
        <f t="shared" si="47"/>
        <v>0</v>
      </c>
      <c r="AH80" s="44">
        <v>15</v>
      </c>
      <c r="AI80" s="44">
        <v>10.7</v>
      </c>
      <c r="AJ80" s="44">
        <f t="shared" si="54"/>
        <v>0</v>
      </c>
      <c r="AK80" s="43"/>
      <c r="AL80" s="43"/>
      <c r="AM80" s="43"/>
      <c r="AN80" s="43"/>
      <c r="AO80" s="43"/>
      <c r="AP80" s="54"/>
      <c r="AQ80" s="54"/>
      <c r="AR80" s="54"/>
      <c r="AS80" s="54"/>
      <c r="AT80" s="54"/>
      <c r="AU80" s="54"/>
      <c r="AV80" s="54"/>
      <c r="AW80" s="45">
        <f t="shared" si="48"/>
        <v>0</v>
      </c>
      <c r="AX80" s="58"/>
      <c r="AY80" s="58"/>
      <c r="AZ80" s="58">
        <f t="shared" ref="AZ80:AZ95" si="65">AW80*AY80</f>
        <v>0</v>
      </c>
      <c r="BA80" s="74"/>
      <c r="BB80" s="74"/>
      <c r="BC80" s="74"/>
      <c r="BD80" s="74"/>
      <c r="BE80" s="74"/>
      <c r="BF80" s="74"/>
      <c r="BG80" s="74">
        <v>3</v>
      </c>
      <c r="BH80" s="74"/>
      <c r="BI80" s="74"/>
      <c r="BJ80" s="74"/>
      <c r="BK80" s="74"/>
      <c r="BL80" s="74"/>
      <c r="BM80" s="47">
        <f t="shared" si="62"/>
        <v>3</v>
      </c>
      <c r="BN80" s="47">
        <v>23.81</v>
      </c>
      <c r="BO80" s="47">
        <f t="shared" si="49"/>
        <v>71.429999999999993</v>
      </c>
      <c r="BP80" s="136"/>
      <c r="BQ80" s="137"/>
      <c r="BR80" s="138">
        <v>3</v>
      </c>
      <c r="BS80" s="63">
        <f t="shared" si="57"/>
        <v>1</v>
      </c>
      <c r="BT80" s="63">
        <f t="shared" si="58"/>
        <v>3</v>
      </c>
      <c r="BU80" s="577">
        <f t="shared" si="56"/>
        <v>3</v>
      </c>
      <c r="BV80" s="566">
        <v>15</v>
      </c>
      <c r="BW80" s="139"/>
      <c r="BX80" s="59">
        <v>11.67</v>
      </c>
      <c r="BY80" s="59">
        <v>31.71</v>
      </c>
      <c r="BZ80" s="139"/>
      <c r="CA80" s="5">
        <f t="shared" si="59"/>
        <v>15</v>
      </c>
      <c r="CB80" s="59">
        <f t="shared" si="60"/>
        <v>10.7</v>
      </c>
      <c r="CC80" s="587"/>
      <c r="CD80" s="596">
        <f t="shared" si="42"/>
        <v>12.85</v>
      </c>
      <c r="CE80" s="5">
        <f t="shared" si="43"/>
        <v>38.549999999999997</v>
      </c>
      <c r="CF80" s="724"/>
      <c r="CG80" s="606"/>
      <c r="CH80" s="707" t="str">
        <f t="shared" si="63"/>
        <v/>
      </c>
      <c r="CI80" s="59" t="str">
        <f t="shared" si="64"/>
        <v/>
      </c>
      <c r="CJ80" s="530" t="e">
        <f t="shared" si="61"/>
        <v>#VALUE!</v>
      </c>
      <c r="CK80" s="727"/>
      <c r="CL80" s="792"/>
    </row>
    <row r="81" spans="1:90" ht="13.15" customHeight="1" thickBot="1" x14ac:dyDescent="0.3">
      <c r="A81" s="738"/>
      <c r="B81" s="130"/>
      <c r="C81" s="715"/>
      <c r="D81" s="384">
        <v>75</v>
      </c>
      <c r="E81" s="202" t="s">
        <v>438</v>
      </c>
      <c r="F81" s="203" t="s">
        <v>439</v>
      </c>
      <c r="G81" s="294" t="s">
        <v>1264</v>
      </c>
      <c r="H81" s="101">
        <v>10</v>
      </c>
      <c r="I81" s="101">
        <v>15.85</v>
      </c>
      <c r="J81" s="270">
        <f t="shared" si="46"/>
        <v>20.845528455284555</v>
      </c>
      <c r="K81" s="101">
        <v>25.64</v>
      </c>
      <c r="L81" s="101">
        <f t="shared" si="41"/>
        <v>208.45528455284551</v>
      </c>
      <c r="M81" s="101">
        <f>H81*K81</f>
        <v>256.39999999999998</v>
      </c>
      <c r="N81" s="204">
        <f t="shared" si="23"/>
        <v>28.460400000000003</v>
      </c>
      <c r="O81" s="19">
        <f t="shared" si="12"/>
        <v>8.9740000000000002</v>
      </c>
      <c r="P81" s="19">
        <f>N81*H81</f>
        <v>284.60400000000004</v>
      </c>
      <c r="Q81" s="20">
        <f t="shared" si="24"/>
        <v>34.614000000000004</v>
      </c>
      <c r="R81" s="21">
        <f>Q81*H81</f>
        <v>346.14000000000004</v>
      </c>
      <c r="S81" s="205">
        <f t="shared" si="25"/>
        <v>30.768000000000001</v>
      </c>
      <c r="T81" s="206">
        <f>H81*S81</f>
        <v>307.68</v>
      </c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>
        <v>1</v>
      </c>
      <c r="AG81" s="105">
        <f t="shared" si="47"/>
        <v>0</v>
      </c>
      <c r="AH81" s="105">
        <v>15.85</v>
      </c>
      <c r="AI81" s="105">
        <v>10.7</v>
      </c>
      <c r="AJ81" s="105">
        <f t="shared" ref="AJ81:AJ97" si="66">AG81*AI81</f>
        <v>0</v>
      </c>
      <c r="AK81" s="104"/>
      <c r="AL81" s="104"/>
      <c r="AM81" s="104"/>
      <c r="AN81" s="104"/>
      <c r="AO81" s="104">
        <v>1</v>
      </c>
      <c r="AP81" s="107"/>
      <c r="AQ81" s="107"/>
      <c r="AR81" s="107"/>
      <c r="AS81" s="107"/>
      <c r="AT81" s="107"/>
      <c r="AU81" s="107"/>
      <c r="AV81" s="107"/>
      <c r="AW81" s="108">
        <f t="shared" si="48"/>
        <v>2</v>
      </c>
      <c r="AX81" s="109">
        <v>30.768000000000001</v>
      </c>
      <c r="AY81" s="109">
        <v>11.52</v>
      </c>
      <c r="AZ81" s="109">
        <f t="shared" si="65"/>
        <v>23.04</v>
      </c>
      <c r="BA81" s="110"/>
      <c r="BB81" s="110"/>
      <c r="BC81" s="110"/>
      <c r="BD81" s="110"/>
      <c r="BE81" s="110"/>
      <c r="BF81" s="110"/>
      <c r="BG81" s="110"/>
      <c r="BH81" s="110"/>
      <c r="BI81" s="110"/>
      <c r="BJ81" s="110">
        <v>1</v>
      </c>
      <c r="BK81" s="110"/>
      <c r="BL81" s="110"/>
      <c r="BM81" s="111">
        <f t="shared" si="62"/>
        <v>1</v>
      </c>
      <c r="BN81" s="111">
        <v>18.32</v>
      </c>
      <c r="BO81" s="111">
        <f t="shared" si="49"/>
        <v>18.32</v>
      </c>
      <c r="BP81" s="258" t="s">
        <v>773</v>
      </c>
      <c r="BQ81" s="206"/>
      <c r="BR81" s="208">
        <v>10</v>
      </c>
      <c r="BS81" s="106">
        <f t="shared" si="57"/>
        <v>4.333333333333333</v>
      </c>
      <c r="BT81" s="106">
        <f t="shared" si="58"/>
        <v>10</v>
      </c>
      <c r="BU81" s="578">
        <f t="shared" si="56"/>
        <v>10</v>
      </c>
      <c r="BV81" s="567">
        <v>15.85</v>
      </c>
      <c r="BW81" s="209"/>
      <c r="BX81" s="112">
        <v>11.67</v>
      </c>
      <c r="BY81" s="112">
        <v>31.71</v>
      </c>
      <c r="BZ81" s="209"/>
      <c r="CA81" s="210">
        <f t="shared" si="59"/>
        <v>15.85</v>
      </c>
      <c r="CB81" s="112">
        <f t="shared" si="60"/>
        <v>10.7</v>
      </c>
      <c r="CC81" s="588"/>
      <c r="CD81" s="597">
        <f t="shared" si="42"/>
        <v>13.274999999999999</v>
      </c>
      <c r="CE81" s="210">
        <f t="shared" si="43"/>
        <v>132.75</v>
      </c>
      <c r="CF81" s="725"/>
      <c r="CG81" s="607"/>
      <c r="CH81" s="708" t="str">
        <f t="shared" si="63"/>
        <v/>
      </c>
      <c r="CI81" s="112" t="str">
        <f t="shared" si="64"/>
        <v/>
      </c>
      <c r="CJ81" s="531" t="e">
        <f t="shared" si="61"/>
        <v>#VALUE!</v>
      </c>
      <c r="CK81" s="728"/>
      <c r="CL81" s="793"/>
    </row>
    <row r="82" spans="1:90" ht="13.15" customHeight="1" x14ac:dyDescent="0.25">
      <c r="A82" s="734" t="s">
        <v>489</v>
      </c>
      <c r="B82" s="91"/>
      <c r="C82" s="711">
        <v>11</v>
      </c>
      <c r="D82" s="382">
        <v>76</v>
      </c>
      <c r="E82" s="193" t="s">
        <v>440</v>
      </c>
      <c r="F82" s="194" t="s">
        <v>441</v>
      </c>
      <c r="G82" s="292" t="s">
        <v>1264</v>
      </c>
      <c r="H82" s="92">
        <v>1</v>
      </c>
      <c r="I82" s="92">
        <v>1.02</v>
      </c>
      <c r="J82" s="93">
        <f t="shared" si="46"/>
        <v>0.36585365853658536</v>
      </c>
      <c r="K82" s="92">
        <v>0.45</v>
      </c>
      <c r="L82" s="92">
        <f t="shared" si="41"/>
        <v>0.36585365853658536</v>
      </c>
      <c r="M82" s="92">
        <f>H82*K82</f>
        <v>0.45</v>
      </c>
      <c r="N82" s="236">
        <f t="shared" si="23"/>
        <v>0.49950000000000006</v>
      </c>
      <c r="O82" s="22">
        <f t="shared" si="12"/>
        <v>0.1575</v>
      </c>
      <c r="P82" s="22">
        <f>N82*H82</f>
        <v>0.49950000000000006</v>
      </c>
      <c r="Q82" s="23">
        <f t="shared" si="24"/>
        <v>0.60750000000000004</v>
      </c>
      <c r="R82" s="24">
        <f>Q82*H82</f>
        <v>0.60750000000000004</v>
      </c>
      <c r="S82" s="94">
        <f t="shared" si="25"/>
        <v>0.54</v>
      </c>
      <c r="T82" s="196">
        <f>H82*S82</f>
        <v>0.54</v>
      </c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>
        <v>1</v>
      </c>
      <c r="AG82" s="96">
        <f t="shared" si="47"/>
        <v>0</v>
      </c>
      <c r="AH82" s="198"/>
      <c r="AI82" s="198"/>
      <c r="AJ82" s="198">
        <f t="shared" si="66"/>
        <v>0</v>
      </c>
      <c r="AK82" s="95"/>
      <c r="AL82" s="95"/>
      <c r="AM82" s="95"/>
      <c r="AN82" s="95"/>
      <c r="AO82" s="95"/>
      <c r="AP82" s="97"/>
      <c r="AQ82" s="97"/>
      <c r="AR82" s="97"/>
      <c r="AS82" s="97"/>
      <c r="AT82" s="97"/>
      <c r="AU82" s="97"/>
      <c r="AV82" s="97"/>
      <c r="AW82" s="98">
        <f t="shared" si="48"/>
        <v>1</v>
      </c>
      <c r="AX82" s="118">
        <v>0.54</v>
      </c>
      <c r="AY82" s="98">
        <v>0.19</v>
      </c>
      <c r="AZ82" s="118">
        <f t="shared" si="65"/>
        <v>0.19</v>
      </c>
      <c r="BA82" s="95"/>
      <c r="BB82" s="95"/>
      <c r="BC82" s="95"/>
      <c r="BD82" s="95"/>
      <c r="BE82" s="95"/>
      <c r="BF82" s="121"/>
      <c r="BG82" s="121"/>
      <c r="BH82" s="121"/>
      <c r="BI82" s="121"/>
      <c r="BJ82" s="121"/>
      <c r="BK82" s="95"/>
      <c r="BL82" s="95"/>
      <c r="BM82" s="100">
        <f t="shared" si="62"/>
        <v>0</v>
      </c>
      <c r="BN82" s="199"/>
      <c r="BO82" s="123">
        <f t="shared" si="49"/>
        <v>0</v>
      </c>
      <c r="BP82" s="243"/>
      <c r="BQ82" s="196"/>
      <c r="BR82" s="197">
        <v>1</v>
      </c>
      <c r="BS82" s="198">
        <f t="shared" si="57"/>
        <v>0.66666666666666663</v>
      </c>
      <c r="BT82" s="198">
        <f t="shared" si="58"/>
        <v>1</v>
      </c>
      <c r="BU82" s="579">
        <f t="shared" si="56"/>
        <v>1</v>
      </c>
      <c r="BV82" s="565">
        <v>0.54</v>
      </c>
      <c r="BW82" s="200"/>
      <c r="BX82" s="199">
        <v>0.17</v>
      </c>
      <c r="BY82" s="199">
        <v>0.94</v>
      </c>
      <c r="BZ82" s="200"/>
      <c r="CA82" s="201">
        <f t="shared" si="59"/>
        <v>0.54</v>
      </c>
      <c r="CB82" s="199">
        <f t="shared" si="60"/>
        <v>0.17</v>
      </c>
      <c r="CC82" s="586"/>
      <c r="CD82" s="595">
        <f t="shared" si="42"/>
        <v>0.35500000000000004</v>
      </c>
      <c r="CE82" s="201">
        <f t="shared" si="43"/>
        <v>0.35500000000000004</v>
      </c>
      <c r="CF82" s="723">
        <f>SUM(CE82:CE88)</f>
        <v>88.02000000000001</v>
      </c>
      <c r="CG82" s="605"/>
      <c r="CH82" s="706" t="str">
        <f t="shared" si="63"/>
        <v/>
      </c>
      <c r="CI82" s="199" t="str">
        <f t="shared" si="64"/>
        <v/>
      </c>
      <c r="CJ82" s="529" t="e">
        <f t="shared" si="61"/>
        <v>#VALUE!</v>
      </c>
      <c r="CK82" s="732" t="e">
        <f>SUM(CJ82:CJ88)</f>
        <v>#VALUE!</v>
      </c>
      <c r="CL82" s="794" t="e">
        <f>(CF82-CK82)/CF82</f>
        <v>#VALUE!</v>
      </c>
    </row>
    <row r="83" spans="1:90" ht="13.15" customHeight="1" x14ac:dyDescent="0.25">
      <c r="A83" s="737"/>
      <c r="B83" s="37"/>
      <c r="C83" s="714"/>
      <c r="D83" s="383">
        <v>77</v>
      </c>
      <c r="E83" s="131" t="s">
        <v>29</v>
      </c>
      <c r="F83" s="182" t="s">
        <v>30</v>
      </c>
      <c r="G83" s="293" t="s">
        <v>1264</v>
      </c>
      <c r="H83" s="9">
        <v>0</v>
      </c>
      <c r="I83" s="9">
        <v>0.52</v>
      </c>
      <c r="J83" s="42"/>
      <c r="K83" s="9"/>
      <c r="L83" s="9">
        <f t="shared" si="41"/>
        <v>0</v>
      </c>
      <c r="M83" s="9"/>
      <c r="N83" s="140"/>
      <c r="O83" s="10"/>
      <c r="P83" s="10"/>
      <c r="Q83" s="11"/>
      <c r="R83" s="12"/>
      <c r="S83" s="4"/>
      <c r="T83" s="137"/>
      <c r="U83" s="43"/>
      <c r="V83" s="43"/>
      <c r="W83" s="43">
        <v>20</v>
      </c>
      <c r="X83" s="43"/>
      <c r="Y83" s="43"/>
      <c r="Z83" s="43"/>
      <c r="AA83" s="43"/>
      <c r="AB83" s="43"/>
      <c r="AC83" s="43"/>
      <c r="AD83" s="43"/>
      <c r="AE83" s="43"/>
      <c r="AF83" s="43"/>
      <c r="AG83" s="44">
        <f t="shared" si="47"/>
        <v>20</v>
      </c>
      <c r="AH83" s="44">
        <v>0.52</v>
      </c>
      <c r="AI83" s="44">
        <v>0.4</v>
      </c>
      <c r="AJ83" s="44">
        <f t="shared" si="66"/>
        <v>8</v>
      </c>
      <c r="AK83" s="43"/>
      <c r="AL83" s="43"/>
      <c r="AM83" s="43"/>
      <c r="AN83" s="43"/>
      <c r="AO83" s="43"/>
      <c r="AP83" s="54"/>
      <c r="AQ83" s="54"/>
      <c r="AR83" s="54"/>
      <c r="AS83" s="54"/>
      <c r="AT83" s="54"/>
      <c r="AU83" s="54"/>
      <c r="AV83" s="54"/>
      <c r="AW83" s="45">
        <f t="shared" si="48"/>
        <v>0</v>
      </c>
      <c r="AX83" s="58"/>
      <c r="AY83" s="63"/>
      <c r="AZ83" s="58">
        <f t="shared" si="65"/>
        <v>0</v>
      </c>
      <c r="BA83" s="43"/>
      <c r="BB83" s="43"/>
      <c r="BC83" s="43"/>
      <c r="BD83" s="43"/>
      <c r="BE83" s="43"/>
      <c r="BF83" s="74"/>
      <c r="BG83" s="74">
        <v>20</v>
      </c>
      <c r="BH83" s="74">
        <v>10</v>
      </c>
      <c r="BI83" s="74"/>
      <c r="BJ83" s="74"/>
      <c r="BK83" s="43"/>
      <c r="BL83" s="43"/>
      <c r="BM83" s="47">
        <f t="shared" si="62"/>
        <v>30</v>
      </c>
      <c r="BN83" s="53">
        <v>0.78</v>
      </c>
      <c r="BO83" s="47">
        <f t="shared" si="49"/>
        <v>23.400000000000002</v>
      </c>
      <c r="BP83" s="142"/>
      <c r="BQ83" s="137"/>
      <c r="BR83" s="138">
        <v>30</v>
      </c>
      <c r="BS83" s="63">
        <f t="shared" si="57"/>
        <v>16.666666666666668</v>
      </c>
      <c r="BT83" s="63">
        <f t="shared" si="58"/>
        <v>30</v>
      </c>
      <c r="BU83" s="577">
        <f t="shared" si="56"/>
        <v>30</v>
      </c>
      <c r="BV83" s="566">
        <v>0.52</v>
      </c>
      <c r="BW83" s="139"/>
      <c r="BX83" s="59">
        <v>0.47</v>
      </c>
      <c r="BY83" s="59">
        <v>2.56</v>
      </c>
      <c r="BZ83" s="139"/>
      <c r="CA83" s="5">
        <f t="shared" si="59"/>
        <v>0.52</v>
      </c>
      <c r="CB83" s="59">
        <f t="shared" si="60"/>
        <v>0.4</v>
      </c>
      <c r="CC83" s="587"/>
      <c r="CD83" s="596">
        <f t="shared" si="42"/>
        <v>0.46</v>
      </c>
      <c r="CE83" s="5">
        <f t="shared" si="43"/>
        <v>13.8</v>
      </c>
      <c r="CF83" s="724"/>
      <c r="CG83" s="606"/>
      <c r="CH83" s="707" t="str">
        <f t="shared" si="63"/>
        <v/>
      </c>
      <c r="CI83" s="59" t="str">
        <f t="shared" si="64"/>
        <v/>
      </c>
      <c r="CJ83" s="530" t="e">
        <f t="shared" si="61"/>
        <v>#VALUE!</v>
      </c>
      <c r="CK83" s="727"/>
      <c r="CL83" s="792"/>
    </row>
    <row r="84" spans="1:90" ht="13.15" customHeight="1" x14ac:dyDescent="0.25">
      <c r="A84" s="737"/>
      <c r="B84" s="37"/>
      <c r="C84" s="714"/>
      <c r="D84" s="383">
        <v>78</v>
      </c>
      <c r="E84" s="132" t="s">
        <v>232</v>
      </c>
      <c r="F84" s="183" t="s">
        <v>233</v>
      </c>
      <c r="G84" s="293" t="s">
        <v>1264</v>
      </c>
      <c r="H84" s="9">
        <v>0</v>
      </c>
      <c r="I84" s="9">
        <v>1.9</v>
      </c>
      <c r="J84" s="42"/>
      <c r="K84" s="9"/>
      <c r="L84" s="9">
        <f t="shared" si="41"/>
        <v>0</v>
      </c>
      <c r="M84" s="9"/>
      <c r="N84" s="140"/>
      <c r="O84" s="10"/>
      <c r="P84" s="10"/>
      <c r="Q84" s="11"/>
      <c r="R84" s="12"/>
      <c r="S84" s="4"/>
      <c r="T84" s="137"/>
      <c r="U84" s="43"/>
      <c r="V84" s="43"/>
      <c r="W84" s="43">
        <v>20</v>
      </c>
      <c r="X84" s="43"/>
      <c r="Y84" s="43"/>
      <c r="Z84" s="43"/>
      <c r="AA84" s="43"/>
      <c r="AB84" s="43"/>
      <c r="AC84" s="43"/>
      <c r="AD84" s="43"/>
      <c r="AE84" s="43"/>
      <c r="AF84" s="43"/>
      <c r="AG84" s="44">
        <f t="shared" si="47"/>
        <v>20</v>
      </c>
      <c r="AH84" s="44">
        <v>1.9</v>
      </c>
      <c r="AI84" s="44">
        <v>0.81</v>
      </c>
      <c r="AJ84" s="44">
        <f t="shared" si="66"/>
        <v>16.200000000000003</v>
      </c>
      <c r="AK84" s="43"/>
      <c r="AL84" s="43"/>
      <c r="AM84" s="43"/>
      <c r="AN84" s="43"/>
      <c r="AO84" s="43"/>
      <c r="AP84" s="54"/>
      <c r="AQ84" s="54"/>
      <c r="AR84" s="54"/>
      <c r="AS84" s="54"/>
      <c r="AT84" s="54"/>
      <c r="AU84" s="54"/>
      <c r="AV84" s="54"/>
      <c r="AW84" s="45">
        <f t="shared" si="48"/>
        <v>0</v>
      </c>
      <c r="AX84" s="58"/>
      <c r="AY84" s="62"/>
      <c r="AZ84" s="58">
        <f t="shared" si="65"/>
        <v>0</v>
      </c>
      <c r="BA84" s="75"/>
      <c r="BB84" s="75"/>
      <c r="BC84" s="75"/>
      <c r="BD84" s="75"/>
      <c r="BE84" s="75"/>
      <c r="BF84" s="74"/>
      <c r="BG84" s="74">
        <v>1</v>
      </c>
      <c r="BH84" s="74"/>
      <c r="BI84" s="74"/>
      <c r="BJ84" s="74"/>
      <c r="BK84" s="75"/>
      <c r="BL84" s="75"/>
      <c r="BM84" s="47">
        <f t="shared" si="62"/>
        <v>1</v>
      </c>
      <c r="BN84" s="47">
        <v>1.6</v>
      </c>
      <c r="BO84" s="47">
        <f t="shared" si="49"/>
        <v>1.6</v>
      </c>
      <c r="BP84" s="142"/>
      <c r="BQ84" s="137"/>
      <c r="BR84" s="146">
        <v>20</v>
      </c>
      <c r="BS84" s="63">
        <f t="shared" si="57"/>
        <v>7</v>
      </c>
      <c r="BT84" s="63">
        <v>10</v>
      </c>
      <c r="BU84" s="577">
        <v>20</v>
      </c>
      <c r="BV84" s="566">
        <v>1.6</v>
      </c>
      <c r="BW84" s="139"/>
      <c r="BX84" s="59">
        <v>0.79</v>
      </c>
      <c r="BY84" s="59">
        <v>4.32</v>
      </c>
      <c r="BZ84" s="139"/>
      <c r="CA84" s="5">
        <f t="shared" si="59"/>
        <v>1.6</v>
      </c>
      <c r="CB84" s="59">
        <f t="shared" si="60"/>
        <v>0.79</v>
      </c>
      <c r="CC84" s="587"/>
      <c r="CD84" s="596">
        <f t="shared" si="42"/>
        <v>1.1950000000000001</v>
      </c>
      <c r="CE84" s="5">
        <f t="shared" si="43"/>
        <v>23.900000000000002</v>
      </c>
      <c r="CF84" s="724"/>
      <c r="CG84" s="606"/>
      <c r="CH84" s="707" t="str">
        <f t="shared" si="63"/>
        <v/>
      </c>
      <c r="CI84" s="59" t="str">
        <f t="shared" si="64"/>
        <v/>
      </c>
      <c r="CJ84" s="530" t="e">
        <f t="shared" si="61"/>
        <v>#VALUE!</v>
      </c>
      <c r="CK84" s="727"/>
      <c r="CL84" s="792"/>
    </row>
    <row r="85" spans="1:90" ht="13.15" customHeight="1" x14ac:dyDescent="0.25">
      <c r="A85" s="737"/>
      <c r="B85" s="37">
        <v>3</v>
      </c>
      <c r="C85" s="714"/>
      <c r="D85" s="383">
        <v>79</v>
      </c>
      <c r="E85" s="133" t="s">
        <v>326</v>
      </c>
      <c r="F85" s="184" t="s">
        <v>327</v>
      </c>
      <c r="G85" s="293" t="s">
        <v>1264</v>
      </c>
      <c r="H85" s="9">
        <v>0</v>
      </c>
      <c r="I85" s="9">
        <v>1.02</v>
      </c>
      <c r="J85" s="42"/>
      <c r="K85" s="9"/>
      <c r="L85" s="9">
        <f t="shared" si="41"/>
        <v>0</v>
      </c>
      <c r="M85" s="9"/>
      <c r="N85" s="140"/>
      <c r="O85" s="10"/>
      <c r="P85" s="10"/>
      <c r="Q85" s="11"/>
      <c r="R85" s="12"/>
      <c r="S85" s="4"/>
      <c r="T85" s="137"/>
      <c r="U85" s="43"/>
      <c r="V85" s="43"/>
      <c r="W85" s="43">
        <v>20</v>
      </c>
      <c r="X85" s="43"/>
      <c r="Y85" s="43"/>
      <c r="Z85" s="43"/>
      <c r="AA85" s="43"/>
      <c r="AB85" s="43"/>
      <c r="AC85" s="43"/>
      <c r="AD85" s="43"/>
      <c r="AE85" s="43"/>
      <c r="AF85" s="43"/>
      <c r="AG85" s="44">
        <f t="shared" si="47"/>
        <v>20</v>
      </c>
      <c r="AH85" s="44">
        <v>1.02</v>
      </c>
      <c r="AI85" s="70">
        <v>1.3</v>
      </c>
      <c r="AJ85" s="44">
        <f t="shared" si="66"/>
        <v>26</v>
      </c>
      <c r="AK85" s="43"/>
      <c r="AL85" s="43"/>
      <c r="AM85" s="43"/>
      <c r="AN85" s="43"/>
      <c r="AO85" s="43"/>
      <c r="AP85" s="54"/>
      <c r="AQ85" s="54"/>
      <c r="AR85" s="54"/>
      <c r="AS85" s="54"/>
      <c r="AT85" s="54"/>
      <c r="AU85" s="54"/>
      <c r="AV85" s="54"/>
      <c r="AW85" s="45">
        <f t="shared" si="48"/>
        <v>0</v>
      </c>
      <c r="AX85" s="58"/>
      <c r="AY85" s="62"/>
      <c r="AZ85" s="58">
        <f t="shared" si="65"/>
        <v>0</v>
      </c>
      <c r="BA85" s="75"/>
      <c r="BB85" s="75"/>
      <c r="BC85" s="75"/>
      <c r="BD85" s="75"/>
      <c r="BE85" s="75"/>
      <c r="BF85" s="74"/>
      <c r="BG85" s="74"/>
      <c r="BH85" s="74"/>
      <c r="BI85" s="74"/>
      <c r="BJ85" s="74"/>
      <c r="BK85" s="75"/>
      <c r="BL85" s="75"/>
      <c r="BM85" s="47">
        <f t="shared" si="62"/>
        <v>0</v>
      </c>
      <c r="BN85" s="62"/>
      <c r="BO85" s="58">
        <f t="shared" si="49"/>
        <v>0</v>
      </c>
      <c r="BP85" s="142"/>
      <c r="BQ85" s="137"/>
      <c r="BR85" s="146">
        <v>20</v>
      </c>
      <c r="BS85" s="63">
        <f t="shared" si="57"/>
        <v>6.666666666666667</v>
      </c>
      <c r="BT85" s="63">
        <v>10</v>
      </c>
      <c r="BU85" s="577">
        <v>20</v>
      </c>
      <c r="BV85" s="566">
        <v>1.3</v>
      </c>
      <c r="BW85" s="139"/>
      <c r="BX85" s="59">
        <v>1.46</v>
      </c>
      <c r="BY85" s="59">
        <v>7.94</v>
      </c>
      <c r="BZ85" s="139"/>
      <c r="CA85" s="5">
        <f t="shared" si="59"/>
        <v>1.02</v>
      </c>
      <c r="CB85" s="59">
        <f t="shared" si="60"/>
        <v>1.02</v>
      </c>
      <c r="CC85" s="587"/>
      <c r="CD85" s="596">
        <f t="shared" si="42"/>
        <v>1.02</v>
      </c>
      <c r="CE85" s="5">
        <f t="shared" si="43"/>
        <v>20.399999999999999</v>
      </c>
      <c r="CF85" s="724"/>
      <c r="CG85" s="606"/>
      <c r="CH85" s="707" t="str">
        <f t="shared" si="63"/>
        <v/>
      </c>
      <c r="CI85" s="59" t="str">
        <f t="shared" si="64"/>
        <v/>
      </c>
      <c r="CJ85" s="530" t="e">
        <f t="shared" si="61"/>
        <v>#VALUE!</v>
      </c>
      <c r="CK85" s="727"/>
      <c r="CL85" s="792"/>
    </row>
    <row r="86" spans="1:90" ht="13.15" customHeight="1" x14ac:dyDescent="0.25">
      <c r="A86" s="737"/>
      <c r="B86" s="37"/>
      <c r="C86" s="714"/>
      <c r="D86" s="383">
        <v>80</v>
      </c>
      <c r="E86" s="131" t="s">
        <v>442</v>
      </c>
      <c r="F86" s="182" t="s">
        <v>443</v>
      </c>
      <c r="G86" s="293" t="s">
        <v>1264</v>
      </c>
      <c r="H86" s="9">
        <v>1</v>
      </c>
      <c r="I86" s="9">
        <v>3.47</v>
      </c>
      <c r="J86" s="42">
        <f t="shared" si="46"/>
        <v>3.2926829268292681</v>
      </c>
      <c r="K86" s="9">
        <v>4.05</v>
      </c>
      <c r="L86" s="9">
        <f t="shared" si="41"/>
        <v>3.2926829268292681</v>
      </c>
      <c r="M86" s="9">
        <f>H86*K86</f>
        <v>4.05</v>
      </c>
      <c r="N86" s="140">
        <f t="shared" si="23"/>
        <v>4.4954999999999998</v>
      </c>
      <c r="O86" s="10">
        <f t="shared" si="12"/>
        <v>1.4174999999999998</v>
      </c>
      <c r="P86" s="10">
        <f>N86*H86</f>
        <v>4.4954999999999998</v>
      </c>
      <c r="Q86" s="11">
        <f t="shared" si="24"/>
        <v>5.4674999999999994</v>
      </c>
      <c r="R86" s="12">
        <f>Q86*H86</f>
        <v>5.4674999999999994</v>
      </c>
      <c r="S86" s="4">
        <f t="shared" si="25"/>
        <v>4.8599999999999994</v>
      </c>
      <c r="T86" s="137">
        <f>H86*S86</f>
        <v>4.8599999999999994</v>
      </c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>
        <v>1</v>
      </c>
      <c r="AG86" s="44">
        <f t="shared" si="47"/>
        <v>0</v>
      </c>
      <c r="AH86" s="44">
        <v>3.47</v>
      </c>
      <c r="AI86" s="44">
        <v>1.54</v>
      </c>
      <c r="AJ86" s="44">
        <f t="shared" si="66"/>
        <v>0</v>
      </c>
      <c r="AK86" s="43"/>
      <c r="AL86" s="43"/>
      <c r="AM86" s="43"/>
      <c r="AN86" s="43"/>
      <c r="AO86" s="43"/>
      <c r="AP86" s="54"/>
      <c r="AQ86" s="54"/>
      <c r="AR86" s="54"/>
      <c r="AS86" s="54"/>
      <c r="AT86" s="54"/>
      <c r="AU86" s="54"/>
      <c r="AV86" s="54"/>
      <c r="AW86" s="45">
        <f t="shared" si="48"/>
        <v>1</v>
      </c>
      <c r="AX86" s="51">
        <v>4.8600000000000003</v>
      </c>
      <c r="AY86" s="45">
        <v>1.67</v>
      </c>
      <c r="AZ86" s="51">
        <f t="shared" si="65"/>
        <v>1.67</v>
      </c>
      <c r="BA86" s="43"/>
      <c r="BB86" s="43"/>
      <c r="BC86" s="43"/>
      <c r="BD86" s="43"/>
      <c r="BE86" s="43"/>
      <c r="BF86" s="74"/>
      <c r="BG86" s="74"/>
      <c r="BH86" s="74"/>
      <c r="BI86" s="74"/>
      <c r="BJ86" s="74"/>
      <c r="BK86" s="43"/>
      <c r="BL86" s="43"/>
      <c r="BM86" s="47">
        <f t="shared" si="62"/>
        <v>0</v>
      </c>
      <c r="BN86" s="59"/>
      <c r="BO86" s="60">
        <f t="shared" si="49"/>
        <v>0</v>
      </c>
      <c r="BP86" s="141"/>
      <c r="BQ86" s="137"/>
      <c r="BR86" s="138">
        <v>1</v>
      </c>
      <c r="BS86" s="63">
        <f t="shared" si="57"/>
        <v>0.66666666666666663</v>
      </c>
      <c r="BT86" s="63">
        <f>BR86</f>
        <v>1</v>
      </c>
      <c r="BU86" s="577">
        <f>BR86</f>
        <v>1</v>
      </c>
      <c r="BV86" s="566">
        <f>(AH86+AI86)/2</f>
        <v>2.5049999999999999</v>
      </c>
      <c r="BW86" s="139"/>
      <c r="BX86" s="59">
        <v>1.7</v>
      </c>
      <c r="BY86" s="59">
        <v>9.25</v>
      </c>
      <c r="BZ86" s="139"/>
      <c r="CA86" s="5">
        <f t="shared" si="59"/>
        <v>3.47</v>
      </c>
      <c r="CB86" s="59">
        <f t="shared" si="60"/>
        <v>1.54</v>
      </c>
      <c r="CC86" s="587"/>
      <c r="CD86" s="596">
        <f t="shared" si="42"/>
        <v>2.5049999999999999</v>
      </c>
      <c r="CE86" s="5">
        <f t="shared" si="43"/>
        <v>2.5049999999999999</v>
      </c>
      <c r="CF86" s="724"/>
      <c r="CG86" s="606"/>
      <c r="CH86" s="707" t="str">
        <f t="shared" si="63"/>
        <v/>
      </c>
      <c r="CI86" s="59" t="str">
        <f t="shared" si="64"/>
        <v/>
      </c>
      <c r="CJ86" s="530" t="e">
        <f t="shared" si="61"/>
        <v>#VALUE!</v>
      </c>
      <c r="CK86" s="727"/>
      <c r="CL86" s="792"/>
    </row>
    <row r="87" spans="1:90" ht="13.15" customHeight="1" x14ac:dyDescent="0.25">
      <c r="A87" s="737"/>
      <c r="B87" s="37"/>
      <c r="C87" s="714"/>
      <c r="D87" s="383">
        <v>81</v>
      </c>
      <c r="E87" s="131" t="s">
        <v>301</v>
      </c>
      <c r="F87" s="182" t="s">
        <v>300</v>
      </c>
      <c r="G87" s="293" t="s">
        <v>1264</v>
      </c>
      <c r="H87" s="9">
        <v>0</v>
      </c>
      <c r="I87" s="9">
        <v>6.55</v>
      </c>
      <c r="J87" s="42"/>
      <c r="K87" s="9"/>
      <c r="L87" s="9">
        <f t="shared" si="41"/>
        <v>0</v>
      </c>
      <c r="M87" s="9"/>
      <c r="N87" s="140"/>
      <c r="O87" s="10"/>
      <c r="P87" s="10"/>
      <c r="Q87" s="11"/>
      <c r="R87" s="12"/>
      <c r="S87" s="4"/>
      <c r="T87" s="137"/>
      <c r="U87" s="43"/>
      <c r="V87" s="43"/>
      <c r="W87" s="43">
        <v>3</v>
      </c>
      <c r="X87" s="43"/>
      <c r="Y87" s="43"/>
      <c r="Z87" s="43"/>
      <c r="AA87" s="43"/>
      <c r="AB87" s="43"/>
      <c r="AC87" s="43"/>
      <c r="AD87" s="43"/>
      <c r="AE87" s="43"/>
      <c r="AF87" s="43"/>
      <c r="AG87" s="44">
        <f t="shared" si="47"/>
        <v>3</v>
      </c>
      <c r="AH87" s="44">
        <v>6.55</v>
      </c>
      <c r="AI87" s="44">
        <v>4.8899999999999997</v>
      </c>
      <c r="AJ87" s="44">
        <f t="shared" si="66"/>
        <v>14.669999999999998</v>
      </c>
      <c r="AK87" s="43"/>
      <c r="AL87" s="43"/>
      <c r="AM87" s="43"/>
      <c r="AN87" s="43"/>
      <c r="AO87" s="43"/>
      <c r="AP87" s="54"/>
      <c r="AQ87" s="54"/>
      <c r="AR87" s="54"/>
      <c r="AS87" s="54"/>
      <c r="AT87" s="54"/>
      <c r="AU87" s="54"/>
      <c r="AV87" s="54"/>
      <c r="AW87" s="45">
        <f t="shared" si="48"/>
        <v>0</v>
      </c>
      <c r="AX87" s="58"/>
      <c r="AY87" s="63"/>
      <c r="AZ87" s="58">
        <f t="shared" si="65"/>
        <v>0</v>
      </c>
      <c r="BA87" s="43"/>
      <c r="BB87" s="43"/>
      <c r="BC87" s="43"/>
      <c r="BD87" s="43"/>
      <c r="BE87" s="43"/>
      <c r="BF87" s="74"/>
      <c r="BG87" s="74"/>
      <c r="BH87" s="74"/>
      <c r="BI87" s="74"/>
      <c r="BJ87" s="74"/>
      <c r="BK87" s="43"/>
      <c r="BL87" s="43"/>
      <c r="BM87" s="47">
        <f t="shared" si="62"/>
        <v>0</v>
      </c>
      <c r="BN87" s="59"/>
      <c r="BO87" s="60">
        <f t="shared" si="49"/>
        <v>0</v>
      </c>
      <c r="BP87" s="142"/>
      <c r="BQ87" s="137"/>
      <c r="BR87" s="138">
        <v>3</v>
      </c>
      <c r="BS87" s="63">
        <f t="shared" si="57"/>
        <v>1</v>
      </c>
      <c r="BT87" s="63">
        <f>BR87</f>
        <v>3</v>
      </c>
      <c r="BU87" s="577">
        <f>BR87</f>
        <v>3</v>
      </c>
      <c r="BV87" s="566">
        <f>(AH87+4.89)/2</f>
        <v>5.72</v>
      </c>
      <c r="BW87" s="139"/>
      <c r="BX87" s="59">
        <v>5.59</v>
      </c>
      <c r="BY87" s="59">
        <v>30.39</v>
      </c>
      <c r="BZ87" s="139"/>
      <c r="CA87" s="5">
        <f t="shared" si="59"/>
        <v>6.55</v>
      </c>
      <c r="CB87" s="59">
        <f t="shared" si="60"/>
        <v>4.8899999999999997</v>
      </c>
      <c r="CC87" s="587"/>
      <c r="CD87" s="596">
        <f t="shared" si="42"/>
        <v>5.72</v>
      </c>
      <c r="CE87" s="5">
        <f t="shared" si="43"/>
        <v>17.16</v>
      </c>
      <c r="CF87" s="724"/>
      <c r="CG87" s="606"/>
      <c r="CH87" s="707" t="str">
        <f t="shared" si="63"/>
        <v/>
      </c>
      <c r="CI87" s="59" t="str">
        <f t="shared" si="64"/>
        <v/>
      </c>
      <c r="CJ87" s="530" t="e">
        <f t="shared" si="61"/>
        <v>#VALUE!</v>
      </c>
      <c r="CK87" s="727"/>
      <c r="CL87" s="792"/>
    </row>
    <row r="88" spans="1:90" ht="13.15" customHeight="1" thickBot="1" x14ac:dyDescent="0.3">
      <c r="A88" s="738"/>
      <c r="B88" s="130"/>
      <c r="C88" s="715"/>
      <c r="D88" s="384">
        <v>82</v>
      </c>
      <c r="E88" s="202" t="s">
        <v>294</v>
      </c>
      <c r="F88" s="203" t="s">
        <v>293</v>
      </c>
      <c r="G88" s="294" t="s">
        <v>1264</v>
      </c>
      <c r="H88" s="101">
        <v>0</v>
      </c>
      <c r="I88" s="101">
        <v>0.72</v>
      </c>
      <c r="J88" s="270"/>
      <c r="K88" s="101"/>
      <c r="L88" s="101">
        <f t="shared" si="41"/>
        <v>0</v>
      </c>
      <c r="M88" s="101"/>
      <c r="N88" s="204"/>
      <c r="O88" s="19"/>
      <c r="P88" s="19"/>
      <c r="Q88" s="20"/>
      <c r="R88" s="21"/>
      <c r="S88" s="205"/>
      <c r="T88" s="206"/>
      <c r="U88" s="104"/>
      <c r="V88" s="104"/>
      <c r="W88" s="104">
        <v>20</v>
      </c>
      <c r="X88" s="104"/>
      <c r="Y88" s="104"/>
      <c r="Z88" s="104"/>
      <c r="AA88" s="104"/>
      <c r="AB88" s="104"/>
      <c r="AC88" s="104"/>
      <c r="AD88" s="104"/>
      <c r="AE88" s="104"/>
      <c r="AF88" s="104"/>
      <c r="AG88" s="105">
        <f t="shared" si="47"/>
        <v>20</v>
      </c>
      <c r="AH88" s="105">
        <v>0.72</v>
      </c>
      <c r="AI88" s="105">
        <v>0.27</v>
      </c>
      <c r="AJ88" s="105">
        <f t="shared" si="66"/>
        <v>5.4</v>
      </c>
      <c r="AK88" s="104"/>
      <c r="AL88" s="104"/>
      <c r="AM88" s="104"/>
      <c r="AN88" s="104"/>
      <c r="AO88" s="104"/>
      <c r="AP88" s="107"/>
      <c r="AQ88" s="107"/>
      <c r="AR88" s="107"/>
      <c r="AS88" s="107"/>
      <c r="AT88" s="107"/>
      <c r="AU88" s="107"/>
      <c r="AV88" s="107"/>
      <c r="AW88" s="108">
        <f t="shared" si="48"/>
        <v>0</v>
      </c>
      <c r="AX88" s="252"/>
      <c r="AY88" s="106"/>
      <c r="AZ88" s="252">
        <f t="shared" si="65"/>
        <v>0</v>
      </c>
      <c r="BA88" s="104"/>
      <c r="BB88" s="104"/>
      <c r="BC88" s="104"/>
      <c r="BD88" s="104"/>
      <c r="BE88" s="104"/>
      <c r="BF88" s="110"/>
      <c r="BG88" s="110"/>
      <c r="BH88" s="110"/>
      <c r="BI88" s="110"/>
      <c r="BJ88" s="110"/>
      <c r="BK88" s="104"/>
      <c r="BL88" s="104"/>
      <c r="BM88" s="111">
        <f t="shared" si="62"/>
        <v>0</v>
      </c>
      <c r="BN88" s="112"/>
      <c r="BO88" s="113">
        <f t="shared" si="49"/>
        <v>0</v>
      </c>
      <c r="BP88" s="254" t="s">
        <v>1296</v>
      </c>
      <c r="BQ88" s="206"/>
      <c r="BR88" s="265">
        <v>20</v>
      </c>
      <c r="BS88" s="106">
        <f t="shared" si="57"/>
        <v>6.666666666666667</v>
      </c>
      <c r="BT88" s="106">
        <v>10</v>
      </c>
      <c r="BU88" s="578">
        <v>20</v>
      </c>
      <c r="BV88" s="567">
        <f>(AH88+AI88)/2</f>
        <v>0.495</v>
      </c>
      <c r="BW88" s="209"/>
      <c r="BX88" s="112">
        <v>0.28999999999999998</v>
      </c>
      <c r="BY88" s="112">
        <v>1.58</v>
      </c>
      <c r="BZ88" s="209"/>
      <c r="CA88" s="210">
        <f t="shared" si="59"/>
        <v>0.72</v>
      </c>
      <c r="CB88" s="112">
        <f t="shared" si="60"/>
        <v>0.27</v>
      </c>
      <c r="CC88" s="588"/>
      <c r="CD88" s="597">
        <f t="shared" si="42"/>
        <v>0.495</v>
      </c>
      <c r="CE88" s="210">
        <f t="shared" si="43"/>
        <v>9.9</v>
      </c>
      <c r="CF88" s="725"/>
      <c r="CG88" s="607"/>
      <c r="CH88" s="708" t="str">
        <f t="shared" si="63"/>
        <v/>
      </c>
      <c r="CI88" s="112" t="str">
        <f t="shared" si="64"/>
        <v/>
      </c>
      <c r="CJ88" s="531" t="e">
        <f t="shared" si="61"/>
        <v>#VALUE!</v>
      </c>
      <c r="CK88" s="728"/>
      <c r="CL88" s="793"/>
    </row>
    <row r="89" spans="1:90" ht="13.15" customHeight="1" x14ac:dyDescent="0.25">
      <c r="A89" s="734" t="s">
        <v>490</v>
      </c>
      <c r="B89" s="91"/>
      <c r="C89" s="711">
        <v>12</v>
      </c>
      <c r="D89" s="382">
        <v>83</v>
      </c>
      <c r="E89" s="193" t="s">
        <v>310</v>
      </c>
      <c r="F89" s="194" t="s">
        <v>309</v>
      </c>
      <c r="G89" s="292" t="s">
        <v>1264</v>
      </c>
      <c r="H89" s="92">
        <v>0</v>
      </c>
      <c r="I89" s="92">
        <v>0.78</v>
      </c>
      <c r="J89" s="93"/>
      <c r="K89" s="92"/>
      <c r="L89" s="92">
        <f t="shared" si="41"/>
        <v>0</v>
      </c>
      <c r="M89" s="92"/>
      <c r="N89" s="236"/>
      <c r="O89" s="22"/>
      <c r="P89" s="22"/>
      <c r="Q89" s="23"/>
      <c r="R89" s="24"/>
      <c r="S89" s="94"/>
      <c r="T89" s="196"/>
      <c r="U89" s="95"/>
      <c r="V89" s="95"/>
      <c r="W89" s="95">
        <v>1</v>
      </c>
      <c r="X89" s="95"/>
      <c r="Y89" s="95"/>
      <c r="Z89" s="95"/>
      <c r="AA89" s="95"/>
      <c r="AB89" s="95"/>
      <c r="AC89" s="95"/>
      <c r="AD89" s="95"/>
      <c r="AE89" s="95"/>
      <c r="AF89" s="95"/>
      <c r="AG89" s="96">
        <f t="shared" si="47"/>
        <v>1</v>
      </c>
      <c r="AH89" s="96">
        <v>0.78</v>
      </c>
      <c r="AI89" s="96">
        <v>0.52</v>
      </c>
      <c r="AJ89" s="96">
        <f t="shared" si="66"/>
        <v>0.52</v>
      </c>
      <c r="AK89" s="95"/>
      <c r="AL89" s="95"/>
      <c r="AM89" s="95"/>
      <c r="AN89" s="95"/>
      <c r="AO89" s="95"/>
      <c r="AP89" s="97"/>
      <c r="AQ89" s="97"/>
      <c r="AR89" s="97"/>
      <c r="AS89" s="97"/>
      <c r="AT89" s="97"/>
      <c r="AU89" s="97"/>
      <c r="AV89" s="97"/>
      <c r="AW89" s="98">
        <f t="shared" si="48"/>
        <v>0</v>
      </c>
      <c r="AX89" s="248"/>
      <c r="AY89" s="198"/>
      <c r="AZ89" s="248">
        <f t="shared" si="65"/>
        <v>0</v>
      </c>
      <c r="BA89" s="95"/>
      <c r="BB89" s="95"/>
      <c r="BC89" s="95"/>
      <c r="BD89" s="95"/>
      <c r="BE89" s="95"/>
      <c r="BF89" s="121"/>
      <c r="BG89" s="121"/>
      <c r="BH89" s="121"/>
      <c r="BI89" s="121"/>
      <c r="BJ89" s="121"/>
      <c r="BK89" s="95"/>
      <c r="BL89" s="95"/>
      <c r="BM89" s="100">
        <f t="shared" si="62"/>
        <v>0</v>
      </c>
      <c r="BN89" s="199"/>
      <c r="BO89" s="123">
        <f t="shared" si="49"/>
        <v>0</v>
      </c>
      <c r="BP89" s="237" t="s">
        <v>1296</v>
      </c>
      <c r="BQ89" s="196"/>
      <c r="BR89" s="197">
        <v>1</v>
      </c>
      <c r="BS89" s="198">
        <f t="shared" si="57"/>
        <v>0.33333333333333331</v>
      </c>
      <c r="BT89" s="198">
        <f>BR89</f>
        <v>1</v>
      </c>
      <c r="BU89" s="579">
        <f t="shared" ref="BU89:BU95" si="67">BR89</f>
        <v>1</v>
      </c>
      <c r="BV89" s="565">
        <v>0.55000000000000004</v>
      </c>
      <c r="BW89" s="200"/>
      <c r="BX89" s="199">
        <v>0.56999999999999995</v>
      </c>
      <c r="BY89" s="199">
        <v>3.09</v>
      </c>
      <c r="BZ89" s="200"/>
      <c r="CA89" s="201">
        <f t="shared" si="59"/>
        <v>0.78</v>
      </c>
      <c r="CB89" s="199">
        <f t="shared" si="60"/>
        <v>0.52</v>
      </c>
      <c r="CC89" s="586"/>
      <c r="CD89" s="595">
        <f t="shared" si="42"/>
        <v>0.65</v>
      </c>
      <c r="CE89" s="201">
        <f t="shared" si="43"/>
        <v>0.65</v>
      </c>
      <c r="CF89" s="723">
        <f>SUM(CE89:CE95)</f>
        <v>85.664999999999992</v>
      </c>
      <c r="CG89" s="605"/>
      <c r="CH89" s="706" t="str">
        <f t="shared" si="63"/>
        <v/>
      </c>
      <c r="CI89" s="199" t="str">
        <f t="shared" si="64"/>
        <v/>
      </c>
      <c r="CJ89" s="529" t="e">
        <f t="shared" si="61"/>
        <v>#VALUE!</v>
      </c>
      <c r="CK89" s="732" t="e">
        <f>SUM(CJ89:CJ95)</f>
        <v>#VALUE!</v>
      </c>
      <c r="CL89" s="794" t="e">
        <f>(CF89-CK89)/CF89</f>
        <v>#VALUE!</v>
      </c>
    </row>
    <row r="90" spans="1:90" ht="13.15" customHeight="1" x14ac:dyDescent="0.25">
      <c r="A90" s="737"/>
      <c r="B90" s="37"/>
      <c r="C90" s="714"/>
      <c r="D90" s="383">
        <v>84</v>
      </c>
      <c r="E90" s="131" t="s">
        <v>444</v>
      </c>
      <c r="F90" s="182" t="s">
        <v>445</v>
      </c>
      <c r="G90" s="293" t="s">
        <v>1264</v>
      </c>
      <c r="H90" s="9">
        <v>1</v>
      </c>
      <c r="I90" s="80"/>
      <c r="J90" s="81">
        <f t="shared" si="46"/>
        <v>2.601626016260163</v>
      </c>
      <c r="K90" s="80">
        <v>3.2</v>
      </c>
      <c r="L90" s="80">
        <f t="shared" si="41"/>
        <v>2.601626016260163</v>
      </c>
      <c r="M90" s="80">
        <f>H90*K90</f>
        <v>3.2</v>
      </c>
      <c r="N90" s="140">
        <f t="shared" si="23"/>
        <v>3.5520000000000005</v>
      </c>
      <c r="O90" s="10">
        <f t="shared" si="12"/>
        <v>1.1199999999999999</v>
      </c>
      <c r="P90" s="10">
        <f>N90*H90</f>
        <v>3.5520000000000005</v>
      </c>
      <c r="Q90" s="11">
        <f t="shared" si="24"/>
        <v>4.32</v>
      </c>
      <c r="R90" s="12">
        <f>Q90*H90</f>
        <v>4.32</v>
      </c>
      <c r="S90" s="4">
        <f t="shared" si="25"/>
        <v>3.84</v>
      </c>
      <c r="T90" s="137">
        <f>H90*S90</f>
        <v>3.84</v>
      </c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>
        <f>1+1</f>
        <v>2</v>
      </c>
      <c r="AG90" s="44">
        <f t="shared" si="47"/>
        <v>0</v>
      </c>
      <c r="AH90" s="44">
        <v>2.2000000000000002</v>
      </c>
      <c r="AI90" s="44">
        <v>1.42</v>
      </c>
      <c r="AJ90" s="44">
        <f t="shared" si="66"/>
        <v>0</v>
      </c>
      <c r="AK90" s="43"/>
      <c r="AL90" s="43"/>
      <c r="AM90" s="43"/>
      <c r="AN90" s="43">
        <v>1</v>
      </c>
      <c r="AO90" s="43"/>
      <c r="AP90" s="54"/>
      <c r="AQ90" s="54"/>
      <c r="AR90" s="54"/>
      <c r="AS90" s="54"/>
      <c r="AT90" s="54"/>
      <c r="AU90" s="54"/>
      <c r="AV90" s="54"/>
      <c r="AW90" s="45">
        <f t="shared" si="48"/>
        <v>3</v>
      </c>
      <c r="AX90" s="51">
        <v>3.84</v>
      </c>
      <c r="AY90" s="45">
        <v>1.55</v>
      </c>
      <c r="AZ90" s="51">
        <f t="shared" si="65"/>
        <v>4.6500000000000004</v>
      </c>
      <c r="BA90" s="43"/>
      <c r="BB90" s="43"/>
      <c r="BC90" s="43"/>
      <c r="BD90" s="43"/>
      <c r="BE90" s="43"/>
      <c r="BF90" s="74"/>
      <c r="BG90" s="74"/>
      <c r="BH90" s="74"/>
      <c r="BI90" s="74"/>
      <c r="BJ90" s="74"/>
      <c r="BK90" s="43"/>
      <c r="BL90" s="43"/>
      <c r="BM90" s="47">
        <f t="shared" si="62"/>
        <v>0</v>
      </c>
      <c r="BN90" s="59"/>
      <c r="BO90" s="60">
        <f t="shared" si="49"/>
        <v>0</v>
      </c>
      <c r="BP90" s="141"/>
      <c r="BQ90" s="137"/>
      <c r="BR90" s="138">
        <v>3</v>
      </c>
      <c r="BS90" s="63">
        <f t="shared" si="57"/>
        <v>1.3333333333333333</v>
      </c>
      <c r="BT90" s="63">
        <f t="shared" ref="BT90:BT123" si="68">BR90</f>
        <v>3</v>
      </c>
      <c r="BU90" s="577">
        <f t="shared" si="67"/>
        <v>3</v>
      </c>
      <c r="BV90" s="566">
        <f>(AH90+AI90)/2</f>
        <v>1.81</v>
      </c>
      <c r="BW90" s="139"/>
      <c r="BX90" s="59">
        <v>1.55</v>
      </c>
      <c r="BY90" s="59">
        <v>8.4499999999999993</v>
      </c>
      <c r="BZ90" s="139"/>
      <c r="CA90" s="5">
        <f t="shared" si="59"/>
        <v>2.2000000000000002</v>
      </c>
      <c r="CB90" s="59">
        <f t="shared" si="60"/>
        <v>1.42</v>
      </c>
      <c r="CC90" s="587"/>
      <c r="CD90" s="596">
        <f t="shared" si="42"/>
        <v>1.81</v>
      </c>
      <c r="CE90" s="5">
        <f t="shared" si="43"/>
        <v>5.43</v>
      </c>
      <c r="CF90" s="724"/>
      <c r="CG90" s="606"/>
      <c r="CH90" s="707" t="str">
        <f t="shared" si="63"/>
        <v/>
      </c>
      <c r="CI90" s="59" t="str">
        <f t="shared" si="64"/>
        <v/>
      </c>
      <c r="CJ90" s="530" t="e">
        <f t="shared" si="61"/>
        <v>#VALUE!</v>
      </c>
      <c r="CK90" s="727"/>
      <c r="CL90" s="792"/>
    </row>
    <row r="91" spans="1:90" ht="13.15" customHeight="1" x14ac:dyDescent="0.25">
      <c r="A91" s="737"/>
      <c r="B91" s="37"/>
      <c r="C91" s="714"/>
      <c r="D91" s="383">
        <v>85</v>
      </c>
      <c r="E91" s="131" t="s">
        <v>254</v>
      </c>
      <c r="F91" s="182" t="s">
        <v>255</v>
      </c>
      <c r="G91" s="293" t="s">
        <v>1264</v>
      </c>
      <c r="H91" s="9">
        <v>0</v>
      </c>
      <c r="I91" s="9">
        <v>1.22</v>
      </c>
      <c r="J91" s="42"/>
      <c r="K91" s="9"/>
      <c r="L91" s="9">
        <f t="shared" si="41"/>
        <v>0</v>
      </c>
      <c r="M91" s="9"/>
      <c r="N91" s="140"/>
      <c r="O91" s="10"/>
      <c r="P91" s="10"/>
      <c r="Q91" s="11"/>
      <c r="R91" s="12"/>
      <c r="S91" s="4"/>
      <c r="T91" s="137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4">
        <f t="shared" si="47"/>
        <v>0</v>
      </c>
      <c r="AH91" s="44">
        <v>1.22</v>
      </c>
      <c r="AI91" s="44">
        <v>0.95</v>
      </c>
      <c r="AJ91" s="44">
        <f t="shared" si="66"/>
        <v>0</v>
      </c>
      <c r="AK91" s="43"/>
      <c r="AL91" s="43"/>
      <c r="AM91" s="43"/>
      <c r="AN91" s="43"/>
      <c r="AO91" s="43"/>
      <c r="AP91" s="54"/>
      <c r="AQ91" s="54"/>
      <c r="AR91" s="54"/>
      <c r="AS91" s="54"/>
      <c r="AT91" s="54"/>
      <c r="AU91" s="54"/>
      <c r="AV91" s="54"/>
      <c r="AW91" s="45">
        <f t="shared" si="48"/>
        <v>0</v>
      </c>
      <c r="AX91" s="58"/>
      <c r="AY91" s="58"/>
      <c r="AZ91" s="58">
        <f t="shared" si="65"/>
        <v>0</v>
      </c>
      <c r="BA91" s="75"/>
      <c r="BB91" s="75"/>
      <c r="BC91" s="75"/>
      <c r="BD91" s="75"/>
      <c r="BE91" s="75"/>
      <c r="BF91" s="74"/>
      <c r="BG91" s="74"/>
      <c r="BH91" s="74">
        <v>4</v>
      </c>
      <c r="BI91" s="74"/>
      <c r="BJ91" s="74"/>
      <c r="BK91" s="75"/>
      <c r="BL91" s="75"/>
      <c r="BM91" s="47">
        <f t="shared" si="62"/>
        <v>4</v>
      </c>
      <c r="BN91" s="47">
        <v>1.88</v>
      </c>
      <c r="BO91" s="47">
        <f t="shared" si="49"/>
        <v>7.52</v>
      </c>
      <c r="BP91" s="136"/>
      <c r="BQ91" s="137"/>
      <c r="BR91" s="138">
        <v>4</v>
      </c>
      <c r="BS91" s="63">
        <f t="shared" si="57"/>
        <v>1.3333333333333333</v>
      </c>
      <c r="BT91" s="63">
        <f t="shared" si="68"/>
        <v>4</v>
      </c>
      <c r="BU91" s="577">
        <f t="shared" si="67"/>
        <v>4</v>
      </c>
      <c r="BV91" s="566">
        <v>1.22</v>
      </c>
      <c r="BW91" s="139"/>
      <c r="BX91" s="59">
        <v>1.03</v>
      </c>
      <c r="BY91" s="59">
        <v>5.6</v>
      </c>
      <c r="BZ91" s="139"/>
      <c r="CA91" s="5">
        <f t="shared" si="59"/>
        <v>1.22</v>
      </c>
      <c r="CB91" s="59">
        <f t="shared" si="60"/>
        <v>0.95</v>
      </c>
      <c r="CC91" s="587"/>
      <c r="CD91" s="596">
        <f t="shared" si="42"/>
        <v>1.085</v>
      </c>
      <c r="CE91" s="5">
        <f t="shared" si="43"/>
        <v>4.34</v>
      </c>
      <c r="CF91" s="724"/>
      <c r="CG91" s="606"/>
      <c r="CH91" s="707" t="str">
        <f t="shared" si="63"/>
        <v/>
      </c>
      <c r="CI91" s="59" t="str">
        <f t="shared" si="64"/>
        <v/>
      </c>
      <c r="CJ91" s="530" t="e">
        <f t="shared" si="61"/>
        <v>#VALUE!</v>
      </c>
      <c r="CK91" s="727"/>
      <c r="CL91" s="792"/>
    </row>
    <row r="92" spans="1:90" ht="13.15" customHeight="1" x14ac:dyDescent="0.25">
      <c r="A92" s="737"/>
      <c r="B92" s="37">
        <v>4</v>
      </c>
      <c r="C92" s="714"/>
      <c r="D92" s="383">
        <v>86</v>
      </c>
      <c r="E92" s="132" t="s">
        <v>90</v>
      </c>
      <c r="F92" s="183" t="s">
        <v>91</v>
      </c>
      <c r="G92" s="293" t="s">
        <v>1264</v>
      </c>
      <c r="H92" s="9">
        <v>0</v>
      </c>
      <c r="I92" s="9">
        <v>2.42</v>
      </c>
      <c r="J92" s="42"/>
      <c r="K92" s="9"/>
      <c r="L92" s="9">
        <f t="shared" si="41"/>
        <v>0</v>
      </c>
      <c r="M92" s="9"/>
      <c r="N92" s="140"/>
      <c r="O92" s="10"/>
      <c r="P92" s="10"/>
      <c r="Q92" s="11"/>
      <c r="R92" s="12"/>
      <c r="S92" s="4"/>
      <c r="T92" s="137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4">
        <f t="shared" si="47"/>
        <v>0</v>
      </c>
      <c r="AH92" s="44">
        <v>2.42</v>
      </c>
      <c r="AI92" s="44">
        <v>1.87</v>
      </c>
      <c r="AJ92" s="44">
        <f t="shared" si="66"/>
        <v>0</v>
      </c>
      <c r="AK92" s="43"/>
      <c r="AL92" s="43"/>
      <c r="AM92" s="43"/>
      <c r="AN92" s="43"/>
      <c r="AO92" s="43"/>
      <c r="AP92" s="54"/>
      <c r="AQ92" s="54"/>
      <c r="AR92" s="54"/>
      <c r="AS92" s="54"/>
      <c r="AT92" s="54"/>
      <c r="AU92" s="54"/>
      <c r="AV92" s="54"/>
      <c r="AW92" s="45">
        <f t="shared" si="48"/>
        <v>0</v>
      </c>
      <c r="AX92" s="58"/>
      <c r="AY92" s="62"/>
      <c r="AZ92" s="58">
        <f t="shared" si="65"/>
        <v>0</v>
      </c>
      <c r="BA92" s="75"/>
      <c r="BB92" s="75"/>
      <c r="BC92" s="75"/>
      <c r="BD92" s="75"/>
      <c r="BE92" s="75"/>
      <c r="BF92" s="74">
        <v>3</v>
      </c>
      <c r="BG92" s="74">
        <v>4</v>
      </c>
      <c r="BH92" s="74"/>
      <c r="BI92" s="74"/>
      <c r="BJ92" s="74"/>
      <c r="BK92" s="75"/>
      <c r="BL92" s="75"/>
      <c r="BM92" s="47">
        <f t="shared" si="62"/>
        <v>7</v>
      </c>
      <c r="BN92" s="47">
        <v>3.69</v>
      </c>
      <c r="BO92" s="47">
        <f t="shared" si="49"/>
        <v>25.83</v>
      </c>
      <c r="BP92" s="136"/>
      <c r="BQ92" s="137"/>
      <c r="BR92" s="138">
        <v>7</v>
      </c>
      <c r="BS92" s="63">
        <f t="shared" si="57"/>
        <v>2.3333333333333335</v>
      </c>
      <c r="BT92" s="63">
        <f t="shared" si="68"/>
        <v>7</v>
      </c>
      <c r="BU92" s="577">
        <f t="shared" si="67"/>
        <v>7</v>
      </c>
      <c r="BV92" s="566">
        <v>2.42</v>
      </c>
      <c r="BW92" s="139"/>
      <c r="BX92" s="59">
        <v>2.13</v>
      </c>
      <c r="BY92" s="59">
        <v>11.57</v>
      </c>
      <c r="BZ92" s="139"/>
      <c r="CA92" s="5">
        <f t="shared" si="59"/>
        <v>2.42</v>
      </c>
      <c r="CB92" s="59">
        <f t="shared" si="60"/>
        <v>1.87</v>
      </c>
      <c r="CC92" s="587"/>
      <c r="CD92" s="596">
        <f t="shared" si="42"/>
        <v>2.145</v>
      </c>
      <c r="CE92" s="5">
        <f t="shared" si="43"/>
        <v>15.015000000000001</v>
      </c>
      <c r="CF92" s="724"/>
      <c r="CG92" s="606"/>
      <c r="CH92" s="707" t="str">
        <f t="shared" si="63"/>
        <v/>
      </c>
      <c r="CI92" s="59" t="str">
        <f t="shared" si="64"/>
        <v/>
      </c>
      <c r="CJ92" s="530" t="e">
        <f t="shared" si="61"/>
        <v>#VALUE!</v>
      </c>
      <c r="CK92" s="727"/>
      <c r="CL92" s="792"/>
    </row>
    <row r="93" spans="1:90" ht="13.15" customHeight="1" x14ac:dyDescent="0.25">
      <c r="A93" s="737"/>
      <c r="B93" s="37"/>
      <c r="C93" s="714"/>
      <c r="D93" s="383">
        <v>87</v>
      </c>
      <c r="E93" s="131" t="s">
        <v>62</v>
      </c>
      <c r="F93" s="182" t="s">
        <v>63</v>
      </c>
      <c r="G93" s="293" t="s">
        <v>1264</v>
      </c>
      <c r="H93" s="9"/>
      <c r="I93" s="9">
        <v>6.05</v>
      </c>
      <c r="J93" s="42"/>
      <c r="K93" s="9"/>
      <c r="L93" s="9">
        <f t="shared" si="41"/>
        <v>0</v>
      </c>
      <c r="M93" s="9"/>
      <c r="N93" s="140"/>
      <c r="O93" s="10"/>
      <c r="P93" s="10"/>
      <c r="Q93" s="11"/>
      <c r="R93" s="12"/>
      <c r="S93" s="4"/>
      <c r="T93" s="137"/>
      <c r="U93" s="43"/>
      <c r="V93" s="43"/>
      <c r="W93" s="43">
        <f>1+3</f>
        <v>4</v>
      </c>
      <c r="X93" s="43"/>
      <c r="Y93" s="43"/>
      <c r="Z93" s="43"/>
      <c r="AA93" s="43"/>
      <c r="AB93" s="43"/>
      <c r="AC93" s="43"/>
      <c r="AD93" s="43"/>
      <c r="AE93" s="43"/>
      <c r="AF93" s="43"/>
      <c r="AG93" s="44">
        <f t="shared" si="47"/>
        <v>4</v>
      </c>
      <c r="AH93" s="44">
        <v>6.05</v>
      </c>
      <c r="AI93" s="44">
        <v>5.03</v>
      </c>
      <c r="AJ93" s="44">
        <f t="shared" si="66"/>
        <v>20.12</v>
      </c>
      <c r="AK93" s="43"/>
      <c r="AL93" s="43"/>
      <c r="AM93" s="43"/>
      <c r="AN93" s="43"/>
      <c r="AO93" s="43"/>
      <c r="AP93" s="54"/>
      <c r="AQ93" s="54"/>
      <c r="AR93" s="54"/>
      <c r="AS93" s="54"/>
      <c r="AT93" s="54"/>
      <c r="AU93" s="54"/>
      <c r="AV93" s="54"/>
      <c r="AW93" s="45">
        <f t="shared" si="48"/>
        <v>0</v>
      </c>
      <c r="AX93" s="58"/>
      <c r="AY93" s="58"/>
      <c r="AZ93" s="58">
        <f t="shared" si="65"/>
        <v>0</v>
      </c>
      <c r="BA93" s="75"/>
      <c r="BB93" s="75"/>
      <c r="BC93" s="75"/>
      <c r="BD93" s="75"/>
      <c r="BE93" s="75"/>
      <c r="BF93" s="74"/>
      <c r="BG93" s="74">
        <v>5</v>
      </c>
      <c r="BH93" s="74"/>
      <c r="BI93" s="74">
        <v>2</v>
      </c>
      <c r="BJ93" s="74">
        <v>1</v>
      </c>
      <c r="BK93" s="75"/>
      <c r="BL93" s="75"/>
      <c r="BM93" s="47">
        <f t="shared" si="62"/>
        <v>8</v>
      </c>
      <c r="BN93" s="47">
        <v>9.93</v>
      </c>
      <c r="BO93" s="47">
        <f t="shared" si="49"/>
        <v>79.44</v>
      </c>
      <c r="BP93" s="142"/>
      <c r="BQ93" s="137"/>
      <c r="BR93" s="138">
        <v>8</v>
      </c>
      <c r="BS93" s="63">
        <f t="shared" si="57"/>
        <v>4</v>
      </c>
      <c r="BT93" s="63">
        <f t="shared" si="68"/>
        <v>8</v>
      </c>
      <c r="BU93" s="577">
        <f t="shared" si="67"/>
        <v>8</v>
      </c>
      <c r="BV93" s="566">
        <v>6.05</v>
      </c>
      <c r="BW93" s="139"/>
      <c r="BX93" s="59">
        <v>5.9</v>
      </c>
      <c r="BY93" s="59">
        <v>32.06</v>
      </c>
      <c r="BZ93" s="139"/>
      <c r="CA93" s="5">
        <f t="shared" si="59"/>
        <v>6.05</v>
      </c>
      <c r="CB93" s="59">
        <f t="shared" si="60"/>
        <v>5.03</v>
      </c>
      <c r="CC93" s="587"/>
      <c r="CD93" s="596">
        <f t="shared" si="42"/>
        <v>5.54</v>
      </c>
      <c r="CE93" s="5">
        <f t="shared" si="43"/>
        <v>44.32</v>
      </c>
      <c r="CF93" s="724"/>
      <c r="CG93" s="606"/>
      <c r="CH93" s="707" t="str">
        <f t="shared" si="63"/>
        <v/>
      </c>
      <c r="CI93" s="59" t="str">
        <f t="shared" si="64"/>
        <v/>
      </c>
      <c r="CJ93" s="530" t="e">
        <f t="shared" si="61"/>
        <v>#VALUE!</v>
      </c>
      <c r="CK93" s="727"/>
      <c r="CL93" s="792"/>
    </row>
    <row r="94" spans="1:90" ht="13.15" customHeight="1" x14ac:dyDescent="0.25">
      <c r="A94" s="737"/>
      <c r="B94" s="37"/>
      <c r="C94" s="714"/>
      <c r="D94" s="383">
        <v>88</v>
      </c>
      <c r="E94" s="131" t="s">
        <v>446</v>
      </c>
      <c r="F94" s="182" t="s">
        <v>447</v>
      </c>
      <c r="G94" s="293" t="s">
        <v>1264</v>
      </c>
      <c r="H94" s="9">
        <v>1</v>
      </c>
      <c r="I94" s="80"/>
      <c r="J94" s="81">
        <f t="shared" si="46"/>
        <v>14.195121951219512</v>
      </c>
      <c r="K94" s="80">
        <v>17.46</v>
      </c>
      <c r="L94" s="80">
        <f t="shared" si="41"/>
        <v>14.195121951219512</v>
      </c>
      <c r="M94" s="80">
        <f>H94*K94</f>
        <v>17.46</v>
      </c>
      <c r="N94" s="140">
        <f t="shared" si="23"/>
        <v>19.380600000000001</v>
      </c>
      <c r="O94" s="10">
        <f t="shared" si="12"/>
        <v>6.1109999999999998</v>
      </c>
      <c r="P94" s="10">
        <f>N94*H94</f>
        <v>19.380600000000001</v>
      </c>
      <c r="Q94" s="11">
        <f t="shared" si="24"/>
        <v>23.571000000000002</v>
      </c>
      <c r="R94" s="12">
        <f>Q94*H94</f>
        <v>23.571000000000002</v>
      </c>
      <c r="S94" s="4">
        <f t="shared" si="25"/>
        <v>20.952000000000002</v>
      </c>
      <c r="T94" s="137">
        <f>H94*S94</f>
        <v>20.952000000000002</v>
      </c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>
        <v>1</v>
      </c>
      <c r="AG94" s="44">
        <f t="shared" si="47"/>
        <v>0</v>
      </c>
      <c r="AH94" s="63"/>
      <c r="AI94" s="63"/>
      <c r="AJ94" s="63">
        <f t="shared" si="66"/>
        <v>0</v>
      </c>
      <c r="AK94" s="43"/>
      <c r="AL94" s="43"/>
      <c r="AM94" s="43"/>
      <c r="AN94" s="43"/>
      <c r="AO94" s="43"/>
      <c r="AP94" s="54"/>
      <c r="AQ94" s="54"/>
      <c r="AR94" s="54"/>
      <c r="AS94" s="54"/>
      <c r="AT94" s="54"/>
      <c r="AU94" s="54"/>
      <c r="AV94" s="54"/>
      <c r="AW94" s="45">
        <f t="shared" si="48"/>
        <v>1</v>
      </c>
      <c r="AX94" s="51">
        <v>20.95</v>
      </c>
      <c r="AY94" s="45">
        <v>7.19</v>
      </c>
      <c r="AZ94" s="51">
        <f t="shared" si="65"/>
        <v>7.19</v>
      </c>
      <c r="BA94" s="43"/>
      <c r="BB94" s="43"/>
      <c r="BC94" s="43"/>
      <c r="BD94" s="43"/>
      <c r="BE94" s="43"/>
      <c r="BF94" s="74"/>
      <c r="BG94" s="74"/>
      <c r="BH94" s="74"/>
      <c r="BI94" s="74"/>
      <c r="BJ94" s="74"/>
      <c r="BK94" s="43"/>
      <c r="BL94" s="43"/>
      <c r="BM94" s="47">
        <f t="shared" si="62"/>
        <v>0</v>
      </c>
      <c r="BN94" s="59"/>
      <c r="BO94" s="60">
        <f t="shared" si="49"/>
        <v>0</v>
      </c>
      <c r="BP94" s="141"/>
      <c r="BQ94" s="137"/>
      <c r="BR94" s="138">
        <v>1</v>
      </c>
      <c r="BS94" s="63">
        <f t="shared" ref="BS94:BS117" si="69">+(H94+AG94+AW94+BM94)/3</f>
        <v>0.66666666666666663</v>
      </c>
      <c r="BT94" s="63">
        <f t="shared" si="68"/>
        <v>1</v>
      </c>
      <c r="BU94" s="577">
        <f t="shared" si="67"/>
        <v>1</v>
      </c>
      <c r="BV94" s="566">
        <v>14.2</v>
      </c>
      <c r="BW94" s="139"/>
      <c r="BX94" s="59">
        <v>7.79</v>
      </c>
      <c r="BY94" s="59">
        <v>42.32</v>
      </c>
      <c r="BZ94" s="139"/>
      <c r="CA94" s="5">
        <f t="shared" ref="CA94:CA117" si="70">MIN(I94,AH94,AX94,BN94,BY94)</f>
        <v>20.95</v>
      </c>
      <c r="CB94" s="59">
        <f t="shared" ref="CB94:CB117" si="71">MIN(J94,AH94,AI94,AX94,AY94,BN94,BX94)</f>
        <v>7.19</v>
      </c>
      <c r="CC94" s="587"/>
      <c r="CD94" s="596">
        <f t="shared" si="42"/>
        <v>14.07</v>
      </c>
      <c r="CE94" s="5">
        <f t="shared" si="43"/>
        <v>14.07</v>
      </c>
      <c r="CF94" s="724"/>
      <c r="CG94" s="606"/>
      <c r="CH94" s="707" t="str">
        <f t="shared" si="63"/>
        <v/>
      </c>
      <c r="CI94" s="59" t="str">
        <f t="shared" si="64"/>
        <v/>
      </c>
      <c r="CJ94" s="530" t="e">
        <f t="shared" si="61"/>
        <v>#VALUE!</v>
      </c>
      <c r="CK94" s="727"/>
      <c r="CL94" s="792"/>
    </row>
    <row r="95" spans="1:90" ht="13.15" customHeight="1" thickBot="1" x14ac:dyDescent="0.3">
      <c r="A95" s="738"/>
      <c r="B95" s="130"/>
      <c r="C95" s="715"/>
      <c r="D95" s="384">
        <v>89</v>
      </c>
      <c r="E95" s="202" t="s">
        <v>64</v>
      </c>
      <c r="F95" s="203" t="s">
        <v>65</v>
      </c>
      <c r="G95" s="294" t="s">
        <v>1264</v>
      </c>
      <c r="H95" s="101"/>
      <c r="I95" s="250"/>
      <c r="J95" s="251"/>
      <c r="K95" s="250"/>
      <c r="L95" s="250">
        <f t="shared" si="41"/>
        <v>0</v>
      </c>
      <c r="M95" s="250"/>
      <c r="N95" s="204"/>
      <c r="O95" s="19"/>
      <c r="P95" s="19"/>
      <c r="Q95" s="20"/>
      <c r="R95" s="21"/>
      <c r="S95" s="205"/>
      <c r="T95" s="206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5">
        <f t="shared" si="47"/>
        <v>0</v>
      </c>
      <c r="AH95" s="105">
        <v>0.78</v>
      </c>
      <c r="AI95" s="105">
        <v>0.31</v>
      </c>
      <c r="AJ95" s="105">
        <f t="shared" si="66"/>
        <v>0</v>
      </c>
      <c r="AK95" s="104"/>
      <c r="AL95" s="104"/>
      <c r="AM95" s="104"/>
      <c r="AN95" s="104"/>
      <c r="AO95" s="104"/>
      <c r="AP95" s="107"/>
      <c r="AQ95" s="107"/>
      <c r="AR95" s="107"/>
      <c r="AS95" s="107"/>
      <c r="AT95" s="107"/>
      <c r="AU95" s="107"/>
      <c r="AV95" s="107"/>
      <c r="AW95" s="108">
        <f t="shared" si="48"/>
        <v>0</v>
      </c>
      <c r="AX95" s="252"/>
      <c r="AY95" s="257"/>
      <c r="AZ95" s="252">
        <f t="shared" si="65"/>
        <v>0</v>
      </c>
      <c r="BA95" s="127"/>
      <c r="BB95" s="127"/>
      <c r="BC95" s="127"/>
      <c r="BD95" s="127"/>
      <c r="BE95" s="127"/>
      <c r="BF95" s="110"/>
      <c r="BG95" s="110"/>
      <c r="BH95" s="110"/>
      <c r="BI95" s="110"/>
      <c r="BJ95" s="110">
        <v>4</v>
      </c>
      <c r="BK95" s="127"/>
      <c r="BL95" s="127"/>
      <c r="BM95" s="111">
        <f t="shared" si="62"/>
        <v>4</v>
      </c>
      <c r="BN95" s="111">
        <v>0.61</v>
      </c>
      <c r="BO95" s="111">
        <f t="shared" si="49"/>
        <v>2.44</v>
      </c>
      <c r="BP95" s="261"/>
      <c r="BQ95" s="206"/>
      <c r="BR95" s="208">
        <v>4</v>
      </c>
      <c r="BS95" s="106">
        <f t="shared" si="69"/>
        <v>1.3333333333333333</v>
      </c>
      <c r="BT95" s="106">
        <f t="shared" si="68"/>
        <v>4</v>
      </c>
      <c r="BU95" s="578">
        <f t="shared" si="67"/>
        <v>4</v>
      </c>
      <c r="BV95" s="567">
        <f>(AH95+AI95)/2</f>
        <v>0.54500000000000004</v>
      </c>
      <c r="BW95" s="209"/>
      <c r="BX95" s="112">
        <v>0.34</v>
      </c>
      <c r="BY95" s="112">
        <v>1.85</v>
      </c>
      <c r="BZ95" s="209"/>
      <c r="CA95" s="210">
        <f t="shared" si="70"/>
        <v>0.61</v>
      </c>
      <c r="CB95" s="112">
        <f t="shared" si="71"/>
        <v>0.31</v>
      </c>
      <c r="CC95" s="588"/>
      <c r="CD95" s="597">
        <f t="shared" si="42"/>
        <v>0.45999999999999996</v>
      </c>
      <c r="CE95" s="210">
        <f t="shared" si="43"/>
        <v>1.8399999999999999</v>
      </c>
      <c r="CF95" s="725"/>
      <c r="CG95" s="607"/>
      <c r="CH95" s="708" t="str">
        <f t="shared" si="63"/>
        <v/>
      </c>
      <c r="CI95" s="112" t="str">
        <f t="shared" si="64"/>
        <v/>
      </c>
      <c r="CJ95" s="531" t="e">
        <f t="shared" si="61"/>
        <v>#VALUE!</v>
      </c>
      <c r="CK95" s="728"/>
      <c r="CL95" s="793"/>
    </row>
    <row r="96" spans="1:90" ht="13.15" customHeight="1" x14ac:dyDescent="0.25">
      <c r="A96" s="747" t="s">
        <v>920</v>
      </c>
      <c r="B96" s="114"/>
      <c r="C96" s="729">
        <v>13</v>
      </c>
      <c r="D96" s="382">
        <v>90</v>
      </c>
      <c r="E96" s="193"/>
      <c r="F96" s="194" t="s">
        <v>781</v>
      </c>
      <c r="G96" s="292" t="s">
        <v>1322</v>
      </c>
      <c r="H96" s="92"/>
      <c r="I96" s="247"/>
      <c r="J96" s="99"/>
      <c r="K96" s="247"/>
      <c r="L96" s="247">
        <f t="shared" si="41"/>
        <v>0</v>
      </c>
      <c r="M96" s="247"/>
      <c r="N96" s="236"/>
      <c r="O96" s="22"/>
      <c r="P96" s="22"/>
      <c r="Q96" s="23"/>
      <c r="R96" s="24"/>
      <c r="S96" s="94"/>
      <c r="T96" s="196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6">
        <f t="shared" si="47"/>
        <v>0</v>
      </c>
      <c r="AH96" s="96">
        <v>41</v>
      </c>
      <c r="AI96" s="96">
        <v>36.200000000000003</v>
      </c>
      <c r="AJ96" s="96">
        <f t="shared" si="66"/>
        <v>0</v>
      </c>
      <c r="AK96" s="95"/>
      <c r="AL96" s="95"/>
      <c r="AM96" s="95"/>
      <c r="AN96" s="95"/>
      <c r="AO96" s="95"/>
      <c r="AP96" s="97"/>
      <c r="AQ96" s="97"/>
      <c r="AR96" s="97"/>
      <c r="AS96" s="97"/>
      <c r="AT96" s="97"/>
      <c r="AU96" s="97"/>
      <c r="AV96" s="97"/>
      <c r="AW96" s="98">
        <f t="shared" si="48"/>
        <v>0</v>
      </c>
      <c r="AX96" s="248"/>
      <c r="AY96" s="249"/>
      <c r="AZ96" s="248">
        <f t="shared" ref="AZ96:AZ129" si="72">AW96*AY96</f>
        <v>0</v>
      </c>
      <c r="BA96" s="120"/>
      <c r="BB96" s="120"/>
      <c r="BC96" s="120"/>
      <c r="BD96" s="120"/>
      <c r="BE96" s="120"/>
      <c r="BF96" s="121"/>
      <c r="BG96" s="121"/>
      <c r="BH96" s="121"/>
      <c r="BI96" s="121"/>
      <c r="BJ96" s="121"/>
      <c r="BK96" s="120"/>
      <c r="BL96" s="120"/>
      <c r="BM96" s="100">
        <f t="shared" si="62"/>
        <v>0</v>
      </c>
      <c r="BN96" s="122"/>
      <c r="BO96" s="123">
        <f>BM96*BN96</f>
        <v>0</v>
      </c>
      <c r="BP96" s="243"/>
      <c r="BQ96" s="196"/>
      <c r="BR96" s="197">
        <v>0</v>
      </c>
      <c r="BS96" s="198">
        <f t="shared" si="69"/>
        <v>0</v>
      </c>
      <c r="BT96" s="198">
        <f t="shared" si="68"/>
        <v>0</v>
      </c>
      <c r="BU96" s="579">
        <v>1</v>
      </c>
      <c r="BV96" s="565">
        <v>41</v>
      </c>
      <c r="BW96" s="200"/>
      <c r="BX96" s="199"/>
      <c r="BY96" s="199"/>
      <c r="BZ96" s="200"/>
      <c r="CA96" s="201">
        <f t="shared" si="70"/>
        <v>41</v>
      </c>
      <c r="CB96" s="199">
        <f t="shared" si="71"/>
        <v>36.200000000000003</v>
      </c>
      <c r="CC96" s="586"/>
      <c r="CD96" s="595">
        <f t="shared" si="42"/>
        <v>38.6</v>
      </c>
      <c r="CE96" s="201">
        <f t="shared" si="43"/>
        <v>38.6</v>
      </c>
      <c r="CF96" s="723">
        <f>SUM(CE96:CE97)</f>
        <v>488.6</v>
      </c>
      <c r="CG96" s="605"/>
      <c r="CH96" s="706" t="str">
        <f t="shared" si="63"/>
        <v/>
      </c>
      <c r="CI96" s="199" t="str">
        <f t="shared" si="64"/>
        <v/>
      </c>
      <c r="CJ96" s="529" t="e">
        <f t="shared" si="61"/>
        <v>#VALUE!</v>
      </c>
      <c r="CK96" s="732" t="e">
        <f>SUM(CJ96:CJ97)</f>
        <v>#VALUE!</v>
      </c>
      <c r="CL96" s="794" t="e">
        <f>(CF96-CK96)/CF96</f>
        <v>#VALUE!</v>
      </c>
    </row>
    <row r="97" spans="1:90" ht="13.15" customHeight="1" thickBot="1" x14ac:dyDescent="0.3">
      <c r="A97" s="785"/>
      <c r="B97" s="125"/>
      <c r="C97" s="733"/>
      <c r="D97" s="384">
        <v>91</v>
      </c>
      <c r="E97" s="202"/>
      <c r="F97" s="203" t="s">
        <v>782</v>
      </c>
      <c r="G97" s="294" t="s">
        <v>1322</v>
      </c>
      <c r="H97" s="101"/>
      <c r="I97" s="250"/>
      <c r="J97" s="251"/>
      <c r="K97" s="250"/>
      <c r="L97" s="250">
        <f t="shared" si="41"/>
        <v>0</v>
      </c>
      <c r="M97" s="250"/>
      <c r="N97" s="204"/>
      <c r="O97" s="19"/>
      <c r="P97" s="19"/>
      <c r="Q97" s="20"/>
      <c r="R97" s="21"/>
      <c r="S97" s="205"/>
      <c r="T97" s="206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5">
        <f t="shared" si="47"/>
        <v>0</v>
      </c>
      <c r="AH97" s="105">
        <v>45</v>
      </c>
      <c r="AI97" s="350">
        <v>51</v>
      </c>
      <c r="AJ97" s="105">
        <f t="shared" si="66"/>
        <v>0</v>
      </c>
      <c r="AK97" s="104"/>
      <c r="AL97" s="104"/>
      <c r="AM97" s="104"/>
      <c r="AN97" s="104"/>
      <c r="AO97" s="104"/>
      <c r="AP97" s="107"/>
      <c r="AQ97" s="107"/>
      <c r="AR97" s="107"/>
      <c r="AS97" s="107"/>
      <c r="AT97" s="107"/>
      <c r="AU97" s="107"/>
      <c r="AV97" s="107"/>
      <c r="AW97" s="108">
        <f t="shared" si="48"/>
        <v>0</v>
      </c>
      <c r="AX97" s="252"/>
      <c r="AY97" s="257"/>
      <c r="AZ97" s="252">
        <f t="shared" si="72"/>
        <v>0</v>
      </c>
      <c r="BA97" s="127"/>
      <c r="BB97" s="127"/>
      <c r="BC97" s="127"/>
      <c r="BD97" s="127"/>
      <c r="BE97" s="127"/>
      <c r="BF97" s="110"/>
      <c r="BG97" s="110"/>
      <c r="BH97" s="110"/>
      <c r="BI97" s="110"/>
      <c r="BJ97" s="110"/>
      <c r="BK97" s="127"/>
      <c r="BL97" s="127"/>
      <c r="BM97" s="111">
        <f t="shared" si="62"/>
        <v>0</v>
      </c>
      <c r="BN97" s="128"/>
      <c r="BO97" s="113">
        <f>BM97*BN97</f>
        <v>0</v>
      </c>
      <c r="BP97" s="207"/>
      <c r="BQ97" s="206"/>
      <c r="BR97" s="208">
        <v>0</v>
      </c>
      <c r="BS97" s="106">
        <f t="shared" si="69"/>
        <v>0</v>
      </c>
      <c r="BT97" s="106">
        <f t="shared" si="68"/>
        <v>0</v>
      </c>
      <c r="BU97" s="578">
        <v>10</v>
      </c>
      <c r="BV97" s="567">
        <v>45</v>
      </c>
      <c r="BW97" s="209"/>
      <c r="BX97" s="112"/>
      <c r="BY97" s="112"/>
      <c r="BZ97" s="209"/>
      <c r="CA97" s="210">
        <f t="shared" si="70"/>
        <v>45</v>
      </c>
      <c r="CB97" s="112">
        <f t="shared" si="71"/>
        <v>45</v>
      </c>
      <c r="CC97" s="588"/>
      <c r="CD97" s="597">
        <f t="shared" si="42"/>
        <v>45</v>
      </c>
      <c r="CE97" s="210">
        <f t="shared" si="43"/>
        <v>450</v>
      </c>
      <c r="CF97" s="725"/>
      <c r="CG97" s="607"/>
      <c r="CH97" s="708" t="str">
        <f t="shared" si="63"/>
        <v/>
      </c>
      <c r="CI97" s="112" t="str">
        <f t="shared" si="64"/>
        <v/>
      </c>
      <c r="CJ97" s="531" t="e">
        <f t="shared" si="61"/>
        <v>#VALUE!</v>
      </c>
      <c r="CK97" s="728"/>
      <c r="CL97" s="793"/>
    </row>
    <row r="98" spans="1:90" ht="13.15" customHeight="1" x14ac:dyDescent="0.25">
      <c r="A98" s="747" t="s">
        <v>921</v>
      </c>
      <c r="B98" s="114"/>
      <c r="C98" s="729">
        <v>14</v>
      </c>
      <c r="D98" s="382">
        <v>92</v>
      </c>
      <c r="E98" s="282" t="s">
        <v>230</v>
      </c>
      <c r="F98" s="283" t="s">
        <v>231</v>
      </c>
      <c r="G98" s="292" t="s">
        <v>1322</v>
      </c>
      <c r="H98" s="92"/>
      <c r="I98" s="247"/>
      <c r="J98" s="99"/>
      <c r="K98" s="247"/>
      <c r="L98" s="247">
        <f t="shared" ref="L98:L165" si="73">M98/1.23</f>
        <v>0</v>
      </c>
      <c r="M98" s="247"/>
      <c r="N98" s="236"/>
      <c r="O98" s="22"/>
      <c r="P98" s="22"/>
      <c r="Q98" s="23"/>
      <c r="R98" s="24"/>
      <c r="S98" s="94"/>
      <c r="T98" s="196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6">
        <f t="shared" si="47"/>
        <v>0</v>
      </c>
      <c r="AH98" s="198"/>
      <c r="AI98" s="198"/>
      <c r="AJ98" s="198">
        <f t="shared" ref="AJ98:AJ129" si="74">AG98*AI98</f>
        <v>0</v>
      </c>
      <c r="AK98" s="95"/>
      <c r="AL98" s="95"/>
      <c r="AM98" s="95"/>
      <c r="AN98" s="95"/>
      <c r="AO98" s="95"/>
      <c r="AP98" s="97"/>
      <c r="AQ98" s="97"/>
      <c r="AR98" s="97"/>
      <c r="AS98" s="97"/>
      <c r="AT98" s="97"/>
      <c r="AU98" s="97"/>
      <c r="AV98" s="97"/>
      <c r="AW98" s="98">
        <f t="shared" si="48"/>
        <v>0</v>
      </c>
      <c r="AX98" s="248"/>
      <c r="AY98" s="248"/>
      <c r="AZ98" s="248">
        <f t="shared" si="72"/>
        <v>0</v>
      </c>
      <c r="BA98" s="120"/>
      <c r="BB98" s="120"/>
      <c r="BC98" s="120"/>
      <c r="BD98" s="120"/>
      <c r="BE98" s="120"/>
      <c r="BF98" s="121"/>
      <c r="BG98" s="121">
        <f>3+2</f>
        <v>5</v>
      </c>
      <c r="BH98" s="121">
        <v>2</v>
      </c>
      <c r="BI98" s="121"/>
      <c r="BJ98" s="121"/>
      <c r="BK98" s="120"/>
      <c r="BL98" s="120"/>
      <c r="BM98" s="100">
        <f t="shared" si="62"/>
        <v>7</v>
      </c>
      <c r="BN98" s="100">
        <v>80</v>
      </c>
      <c r="BO98" s="100">
        <f t="shared" si="49"/>
        <v>560</v>
      </c>
      <c r="BP98" s="195"/>
      <c r="BQ98" s="196"/>
      <c r="BR98" s="197">
        <v>7</v>
      </c>
      <c r="BS98" s="198">
        <f t="shared" si="69"/>
        <v>2.3333333333333335</v>
      </c>
      <c r="BT98" s="198">
        <f t="shared" si="68"/>
        <v>7</v>
      </c>
      <c r="BU98" s="579">
        <f t="shared" ref="BU98:BU123" si="75">BR98</f>
        <v>7</v>
      </c>
      <c r="BV98" s="565">
        <v>80</v>
      </c>
      <c r="BW98" s="200"/>
      <c r="BX98" s="199"/>
      <c r="BY98" s="199"/>
      <c r="BZ98" s="200"/>
      <c r="CA98" s="201">
        <f t="shared" si="70"/>
        <v>80</v>
      </c>
      <c r="CB98" s="199">
        <f t="shared" si="71"/>
        <v>80</v>
      </c>
      <c r="CC98" s="586"/>
      <c r="CD98" s="595">
        <f t="shared" si="42"/>
        <v>80</v>
      </c>
      <c r="CE98" s="201">
        <f t="shared" si="43"/>
        <v>560</v>
      </c>
      <c r="CF98" s="723">
        <f>SUM(CE98:CE107)</f>
        <v>6430.5</v>
      </c>
      <c r="CG98" s="605"/>
      <c r="CH98" s="706" t="str">
        <f t="shared" si="63"/>
        <v/>
      </c>
      <c r="CI98" s="199" t="str">
        <f t="shared" si="64"/>
        <v/>
      </c>
      <c r="CJ98" s="529" t="e">
        <f t="shared" si="61"/>
        <v>#VALUE!</v>
      </c>
      <c r="CK98" s="732" t="e">
        <f>SUM(CJ98:CJ107)</f>
        <v>#VALUE!</v>
      </c>
      <c r="CL98" s="794" t="e">
        <f>(CF98-CK98)/CF98</f>
        <v>#VALUE!</v>
      </c>
    </row>
    <row r="99" spans="1:90" ht="13.15" customHeight="1" x14ac:dyDescent="0.25">
      <c r="A99" s="748"/>
      <c r="B99" s="153">
        <v>127</v>
      </c>
      <c r="C99" s="753"/>
      <c r="D99" s="383">
        <v>93</v>
      </c>
      <c r="E99" s="131" t="s">
        <v>451</v>
      </c>
      <c r="F99" s="182" t="s">
        <v>951</v>
      </c>
      <c r="G99" s="293" t="s">
        <v>1322</v>
      </c>
      <c r="H99" s="9">
        <v>2</v>
      </c>
      <c r="I99" s="80"/>
      <c r="J99" s="81">
        <f t="shared" si="46"/>
        <v>97.560975609756099</v>
      </c>
      <c r="K99" s="80">
        <v>120</v>
      </c>
      <c r="L99" s="80">
        <f t="shared" si="73"/>
        <v>195.1219512195122</v>
      </c>
      <c r="M99" s="80">
        <f>H99*K99</f>
        <v>240</v>
      </c>
      <c r="N99" s="140">
        <f>K99*1.11</f>
        <v>133.20000000000002</v>
      </c>
      <c r="O99" s="10">
        <f>K99*35%</f>
        <v>42</v>
      </c>
      <c r="P99" s="10">
        <f>N99*H99</f>
        <v>266.40000000000003</v>
      </c>
      <c r="Q99" s="11">
        <f>K99+O99</f>
        <v>162</v>
      </c>
      <c r="R99" s="12">
        <f>Q99*H99</f>
        <v>324</v>
      </c>
      <c r="S99" s="4">
        <f>K99*1.2</f>
        <v>144</v>
      </c>
      <c r="T99" s="137">
        <f>H99*S99</f>
        <v>288</v>
      </c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>
        <v>2</v>
      </c>
      <c r="AG99" s="44">
        <f t="shared" si="47"/>
        <v>0</v>
      </c>
      <c r="AH99" s="63"/>
      <c r="AI99" s="63"/>
      <c r="AJ99" s="63">
        <f t="shared" si="74"/>
        <v>0</v>
      </c>
      <c r="AK99" s="43"/>
      <c r="AL99" s="43"/>
      <c r="AM99" s="43"/>
      <c r="AN99" s="43"/>
      <c r="AO99" s="43"/>
      <c r="AP99" s="54"/>
      <c r="AQ99" s="54"/>
      <c r="AR99" s="54"/>
      <c r="AS99" s="54"/>
      <c r="AT99" s="54"/>
      <c r="AU99" s="54"/>
      <c r="AV99" s="54"/>
      <c r="AW99" s="45">
        <f t="shared" si="48"/>
        <v>2</v>
      </c>
      <c r="AX99" s="51">
        <v>144</v>
      </c>
      <c r="AY99" s="46">
        <v>70.56</v>
      </c>
      <c r="AZ99" s="51">
        <f t="shared" si="72"/>
        <v>141.12</v>
      </c>
      <c r="BA99" s="75"/>
      <c r="BB99" s="75"/>
      <c r="BC99" s="75"/>
      <c r="BD99" s="75"/>
      <c r="BE99" s="75"/>
      <c r="BF99" s="74"/>
      <c r="BG99" s="74">
        <f>2+1</f>
        <v>3</v>
      </c>
      <c r="BH99" s="74"/>
      <c r="BI99" s="74"/>
      <c r="BJ99" s="74">
        <f>1+3</f>
        <v>4</v>
      </c>
      <c r="BK99" s="75"/>
      <c r="BL99" s="75"/>
      <c r="BM99" s="47">
        <f t="shared" si="62"/>
        <v>7</v>
      </c>
      <c r="BN99" s="47">
        <v>121</v>
      </c>
      <c r="BO99" s="47">
        <f t="shared" si="49"/>
        <v>847</v>
      </c>
      <c r="BP99" s="147" t="s">
        <v>758</v>
      </c>
      <c r="BQ99" s="137"/>
      <c r="BR99" s="138">
        <v>7</v>
      </c>
      <c r="BS99" s="63">
        <f t="shared" si="69"/>
        <v>3.6666666666666665</v>
      </c>
      <c r="BT99" s="63">
        <f t="shared" si="68"/>
        <v>7</v>
      </c>
      <c r="BU99" s="577">
        <v>30</v>
      </c>
      <c r="BV99" s="566">
        <v>97.56</v>
      </c>
      <c r="BW99" s="139"/>
      <c r="BX99" s="59">
        <v>169.62</v>
      </c>
      <c r="BY99" s="59">
        <v>268.18</v>
      </c>
      <c r="BZ99" s="139"/>
      <c r="CA99" s="5">
        <f t="shared" si="70"/>
        <v>121</v>
      </c>
      <c r="CB99" s="59">
        <f t="shared" si="71"/>
        <v>70.56</v>
      </c>
      <c r="CC99" s="587"/>
      <c r="CD99" s="596">
        <f t="shared" ref="CD99:CD175" si="76">IF(CA99=0,CB99,(CA99+CB99)/2)</f>
        <v>95.78</v>
      </c>
      <c r="CE99" s="5">
        <f t="shared" ref="CE99:CE176" si="77">BU99*CD99</f>
        <v>2873.4</v>
      </c>
      <c r="CF99" s="724"/>
      <c r="CG99" s="606"/>
      <c r="CH99" s="707" t="str">
        <f t="shared" si="63"/>
        <v/>
      </c>
      <c r="CI99" s="59" t="str">
        <f t="shared" si="64"/>
        <v/>
      </c>
      <c r="CJ99" s="530" t="e">
        <f t="shared" si="61"/>
        <v>#VALUE!</v>
      </c>
      <c r="CK99" s="727"/>
      <c r="CL99" s="792"/>
    </row>
    <row r="100" spans="1:90" ht="13.15" customHeight="1" x14ac:dyDescent="0.25">
      <c r="A100" s="748"/>
      <c r="B100" s="124"/>
      <c r="C100" s="753"/>
      <c r="D100" s="383">
        <v>94</v>
      </c>
      <c r="E100" s="131" t="s">
        <v>454</v>
      </c>
      <c r="F100" s="182" t="s">
        <v>925</v>
      </c>
      <c r="G100" s="293" t="s">
        <v>1322</v>
      </c>
      <c r="H100" s="9">
        <v>5</v>
      </c>
      <c r="I100" s="80"/>
      <c r="J100" s="81">
        <f t="shared" si="46"/>
        <v>105.6910569105691</v>
      </c>
      <c r="K100" s="80">
        <v>130</v>
      </c>
      <c r="L100" s="80">
        <f t="shared" si="73"/>
        <v>528.45528455284557</v>
      </c>
      <c r="M100" s="80">
        <f>H100*K100</f>
        <v>650</v>
      </c>
      <c r="N100" s="140">
        <f>K100*1.11</f>
        <v>144.30000000000001</v>
      </c>
      <c r="O100" s="10">
        <f>K100*35%</f>
        <v>45.5</v>
      </c>
      <c r="P100" s="10">
        <f>N100*H100</f>
        <v>721.5</v>
      </c>
      <c r="Q100" s="11">
        <f>K100+O100</f>
        <v>175.5</v>
      </c>
      <c r="R100" s="12">
        <f>Q100*H100</f>
        <v>877.5</v>
      </c>
      <c r="S100" s="4">
        <f>K100*1.2</f>
        <v>156</v>
      </c>
      <c r="T100" s="137">
        <f>H100*S100</f>
        <v>780</v>
      </c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4">
        <f t="shared" si="47"/>
        <v>0</v>
      </c>
      <c r="AH100" s="63"/>
      <c r="AI100" s="63"/>
      <c r="AJ100" s="63">
        <f t="shared" si="74"/>
        <v>0</v>
      </c>
      <c r="AK100" s="43"/>
      <c r="AL100" s="43"/>
      <c r="AM100" s="43"/>
      <c r="AN100" s="43"/>
      <c r="AO100" s="43"/>
      <c r="AP100" s="54"/>
      <c r="AQ100" s="54"/>
      <c r="AR100" s="54"/>
      <c r="AS100" s="54"/>
      <c r="AT100" s="54"/>
      <c r="AU100" s="54"/>
      <c r="AV100" s="54"/>
      <c r="AW100" s="45">
        <f t="shared" si="48"/>
        <v>0</v>
      </c>
      <c r="AX100" s="51">
        <v>156</v>
      </c>
      <c r="AY100" s="46">
        <v>72.02</v>
      </c>
      <c r="AZ100" s="51">
        <f t="shared" si="72"/>
        <v>0</v>
      </c>
      <c r="BA100" s="75"/>
      <c r="BB100" s="75"/>
      <c r="BC100" s="75"/>
      <c r="BD100" s="75"/>
      <c r="BE100" s="75"/>
      <c r="BF100" s="74"/>
      <c r="BG100" s="74"/>
      <c r="BH100" s="74"/>
      <c r="BI100" s="74"/>
      <c r="BJ100" s="74"/>
      <c r="BK100" s="75"/>
      <c r="BL100" s="75"/>
      <c r="BM100" s="47">
        <f t="shared" si="62"/>
        <v>0</v>
      </c>
      <c r="BN100" s="62"/>
      <c r="BO100" s="58">
        <f t="shared" si="49"/>
        <v>0</v>
      </c>
      <c r="BP100" s="147"/>
      <c r="BQ100" s="137"/>
      <c r="BR100" s="138">
        <v>5</v>
      </c>
      <c r="BS100" s="63">
        <f t="shared" si="69"/>
        <v>1.6666666666666667</v>
      </c>
      <c r="BT100" s="63">
        <f t="shared" si="68"/>
        <v>5</v>
      </c>
      <c r="BU100" s="577">
        <f t="shared" si="75"/>
        <v>5</v>
      </c>
      <c r="BV100" s="566">
        <v>105.69</v>
      </c>
      <c r="BW100" s="139"/>
      <c r="BX100" s="59"/>
      <c r="BY100" s="59"/>
      <c r="BZ100" s="139"/>
      <c r="CA100" s="5">
        <f t="shared" si="70"/>
        <v>156</v>
      </c>
      <c r="CB100" s="59">
        <f t="shared" si="71"/>
        <v>72.02</v>
      </c>
      <c r="CC100" s="587"/>
      <c r="CD100" s="596">
        <f t="shared" si="76"/>
        <v>114.00999999999999</v>
      </c>
      <c r="CE100" s="5">
        <f t="shared" si="77"/>
        <v>570.04999999999995</v>
      </c>
      <c r="CF100" s="724"/>
      <c r="CG100" s="606"/>
      <c r="CH100" s="707" t="str">
        <f t="shared" si="63"/>
        <v/>
      </c>
      <c r="CI100" s="59" t="str">
        <f t="shared" si="64"/>
        <v/>
      </c>
      <c r="CJ100" s="530" t="e">
        <f t="shared" si="61"/>
        <v>#VALUE!</v>
      </c>
      <c r="CK100" s="727"/>
      <c r="CL100" s="792"/>
    </row>
    <row r="101" spans="1:90" ht="13.15" customHeight="1" x14ac:dyDescent="0.25">
      <c r="A101" s="748"/>
      <c r="B101" s="124"/>
      <c r="C101" s="753"/>
      <c r="D101" s="383">
        <v>95</v>
      </c>
      <c r="E101" s="131" t="s">
        <v>545</v>
      </c>
      <c r="F101" s="182" t="s">
        <v>922</v>
      </c>
      <c r="G101" s="293" t="s">
        <v>1322</v>
      </c>
      <c r="H101" s="9">
        <v>1</v>
      </c>
      <c r="I101" s="80"/>
      <c r="J101" s="81">
        <f t="shared" si="46"/>
        <v>101.6260162601626</v>
      </c>
      <c r="K101" s="80">
        <v>125</v>
      </c>
      <c r="L101" s="80">
        <f t="shared" si="73"/>
        <v>101.6260162601626</v>
      </c>
      <c r="M101" s="80">
        <f>H101*K101</f>
        <v>125</v>
      </c>
      <c r="N101" s="140">
        <f>K101*1.11</f>
        <v>138.75</v>
      </c>
      <c r="O101" s="10">
        <f>K101*35%</f>
        <v>43.75</v>
      </c>
      <c r="P101" s="10">
        <f>N101*H101</f>
        <v>138.75</v>
      </c>
      <c r="Q101" s="11">
        <f>K101+O101</f>
        <v>168.75</v>
      </c>
      <c r="R101" s="12">
        <f>Q101*H101</f>
        <v>168.75</v>
      </c>
      <c r="S101" s="4">
        <f>K101*1.2</f>
        <v>150</v>
      </c>
      <c r="T101" s="137">
        <f>H101*S101</f>
        <v>150</v>
      </c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4">
        <f t="shared" si="47"/>
        <v>0</v>
      </c>
      <c r="AH101" s="63"/>
      <c r="AI101" s="63"/>
      <c r="AJ101" s="63">
        <f t="shared" si="74"/>
        <v>0</v>
      </c>
      <c r="AK101" s="43"/>
      <c r="AL101" s="43"/>
      <c r="AM101" s="43"/>
      <c r="AN101" s="43"/>
      <c r="AO101" s="43"/>
      <c r="AP101" s="54"/>
      <c r="AQ101" s="54"/>
      <c r="AR101" s="54"/>
      <c r="AS101" s="54"/>
      <c r="AT101" s="54"/>
      <c r="AU101" s="54"/>
      <c r="AV101" s="54"/>
      <c r="AW101" s="45">
        <f t="shared" ref="AW101:AW186" si="78">SUM(AK101:AV101)+AF101</f>
        <v>0</v>
      </c>
      <c r="AX101" s="51">
        <v>150</v>
      </c>
      <c r="AY101" s="46">
        <v>72.02</v>
      </c>
      <c r="AZ101" s="51">
        <f t="shared" si="72"/>
        <v>0</v>
      </c>
      <c r="BA101" s="75"/>
      <c r="BB101" s="75"/>
      <c r="BC101" s="75"/>
      <c r="BD101" s="75"/>
      <c r="BE101" s="75"/>
      <c r="BF101" s="74"/>
      <c r="BG101" s="74"/>
      <c r="BH101" s="74"/>
      <c r="BI101" s="74"/>
      <c r="BJ101" s="74"/>
      <c r="BK101" s="75"/>
      <c r="BL101" s="75"/>
      <c r="BM101" s="47">
        <f t="shared" si="62"/>
        <v>0</v>
      </c>
      <c r="BN101" s="62"/>
      <c r="BO101" s="58">
        <f t="shared" ref="BO101:BO186" si="79">BM101*BN101</f>
        <v>0</v>
      </c>
      <c r="BP101" s="147"/>
      <c r="BQ101" s="137"/>
      <c r="BR101" s="138">
        <v>1</v>
      </c>
      <c r="BS101" s="63">
        <f t="shared" si="69"/>
        <v>0.33333333333333331</v>
      </c>
      <c r="BT101" s="63">
        <f t="shared" si="68"/>
        <v>1</v>
      </c>
      <c r="BU101" s="577">
        <f t="shared" si="75"/>
        <v>1</v>
      </c>
      <c r="BV101" s="566">
        <v>101.63</v>
      </c>
      <c r="BW101" s="139"/>
      <c r="BX101" s="59"/>
      <c r="BY101" s="59"/>
      <c r="BZ101" s="139"/>
      <c r="CA101" s="5">
        <f t="shared" si="70"/>
        <v>150</v>
      </c>
      <c r="CB101" s="59">
        <f t="shared" si="71"/>
        <v>72.02</v>
      </c>
      <c r="CC101" s="587"/>
      <c r="CD101" s="596">
        <f t="shared" si="76"/>
        <v>111.00999999999999</v>
      </c>
      <c r="CE101" s="5">
        <f t="shared" si="77"/>
        <v>111.00999999999999</v>
      </c>
      <c r="CF101" s="724"/>
      <c r="CG101" s="606"/>
      <c r="CH101" s="707" t="str">
        <f t="shared" si="63"/>
        <v/>
      </c>
      <c r="CI101" s="59" t="str">
        <f t="shared" si="64"/>
        <v/>
      </c>
      <c r="CJ101" s="530" t="e">
        <f t="shared" si="61"/>
        <v>#VALUE!</v>
      </c>
      <c r="CK101" s="727"/>
      <c r="CL101" s="792"/>
    </row>
    <row r="102" spans="1:90" ht="13.15" customHeight="1" x14ac:dyDescent="0.25">
      <c r="A102" s="748"/>
      <c r="B102" s="124"/>
      <c r="C102" s="753"/>
      <c r="D102" s="383">
        <v>96</v>
      </c>
      <c r="E102" s="131" t="s">
        <v>1326</v>
      </c>
      <c r="F102" s="182" t="s">
        <v>952</v>
      </c>
      <c r="G102" s="293" t="s">
        <v>1264</v>
      </c>
      <c r="H102" s="9"/>
      <c r="I102" s="79"/>
      <c r="J102" s="68"/>
      <c r="K102" s="79"/>
      <c r="L102" s="79">
        <f t="shared" si="73"/>
        <v>0</v>
      </c>
      <c r="M102" s="79"/>
      <c r="N102" s="140"/>
      <c r="O102" s="10"/>
      <c r="P102" s="10"/>
      <c r="Q102" s="11"/>
      <c r="R102" s="12"/>
      <c r="S102" s="4"/>
      <c r="T102" s="137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>
        <v>1</v>
      </c>
      <c r="AG102" s="44">
        <f t="shared" ref="AG102:AG187" si="80">SUM(U102:AE102)</f>
        <v>0</v>
      </c>
      <c r="AH102" s="63"/>
      <c r="AI102" s="63"/>
      <c r="AJ102" s="63">
        <f t="shared" si="74"/>
        <v>0</v>
      </c>
      <c r="AK102" s="43"/>
      <c r="AL102" s="43"/>
      <c r="AM102" s="43"/>
      <c r="AN102" s="43"/>
      <c r="AO102" s="43"/>
      <c r="AP102" s="54"/>
      <c r="AQ102" s="54"/>
      <c r="AR102" s="54"/>
      <c r="AS102" s="54"/>
      <c r="AT102" s="54"/>
      <c r="AU102" s="54"/>
      <c r="AV102" s="54"/>
      <c r="AW102" s="45">
        <f t="shared" si="78"/>
        <v>1</v>
      </c>
      <c r="AX102" s="50"/>
      <c r="AY102" s="50">
        <v>139</v>
      </c>
      <c r="AZ102" s="50">
        <f t="shared" si="72"/>
        <v>139</v>
      </c>
      <c r="BA102" s="74"/>
      <c r="BB102" s="74"/>
      <c r="BC102" s="74"/>
      <c r="BD102" s="74"/>
      <c r="BE102" s="74"/>
      <c r="BF102" s="74"/>
      <c r="BG102" s="74">
        <v>1</v>
      </c>
      <c r="BH102" s="74">
        <f>1+1</f>
        <v>2</v>
      </c>
      <c r="BI102" s="74"/>
      <c r="BJ102" s="74"/>
      <c r="BK102" s="74"/>
      <c r="BL102" s="74"/>
      <c r="BM102" s="47">
        <f t="shared" si="62"/>
        <v>3</v>
      </c>
      <c r="BN102" s="47">
        <v>139</v>
      </c>
      <c r="BO102" s="47">
        <f t="shared" si="79"/>
        <v>417</v>
      </c>
      <c r="BP102" s="148" t="s">
        <v>1327</v>
      </c>
      <c r="BQ102" s="137"/>
      <c r="BR102" s="138">
        <v>3</v>
      </c>
      <c r="BS102" s="63">
        <f t="shared" si="69"/>
        <v>1.3333333333333333</v>
      </c>
      <c r="BT102" s="63">
        <f t="shared" si="68"/>
        <v>3</v>
      </c>
      <c r="BU102" s="577">
        <f t="shared" si="75"/>
        <v>3</v>
      </c>
      <c r="BV102" s="566">
        <v>139</v>
      </c>
      <c r="BW102" s="139"/>
      <c r="BX102" s="59"/>
      <c r="BY102" s="59"/>
      <c r="BZ102" s="139"/>
      <c r="CA102" s="5">
        <f t="shared" si="70"/>
        <v>139</v>
      </c>
      <c r="CB102" s="59">
        <f t="shared" si="71"/>
        <v>139</v>
      </c>
      <c r="CC102" s="587"/>
      <c r="CD102" s="596">
        <f t="shared" si="76"/>
        <v>139</v>
      </c>
      <c r="CE102" s="5">
        <f t="shared" si="77"/>
        <v>417</v>
      </c>
      <c r="CF102" s="724"/>
      <c r="CG102" s="606"/>
      <c r="CH102" s="707" t="str">
        <f t="shared" si="63"/>
        <v/>
      </c>
      <c r="CI102" s="59" t="str">
        <f t="shared" si="64"/>
        <v/>
      </c>
      <c r="CJ102" s="530" t="e">
        <f t="shared" si="61"/>
        <v>#VALUE!</v>
      </c>
      <c r="CK102" s="727"/>
      <c r="CL102" s="792"/>
    </row>
    <row r="103" spans="1:90" ht="13.15" customHeight="1" x14ac:dyDescent="0.25">
      <c r="A103" s="748"/>
      <c r="B103" s="124"/>
      <c r="C103" s="753"/>
      <c r="D103" s="383">
        <v>97</v>
      </c>
      <c r="E103" s="131" t="s">
        <v>328</v>
      </c>
      <c r="F103" s="182" t="s">
        <v>923</v>
      </c>
      <c r="G103" s="293" t="s">
        <v>1264</v>
      </c>
      <c r="H103" s="9"/>
      <c r="I103" s="79"/>
      <c r="J103" s="68"/>
      <c r="K103" s="79"/>
      <c r="L103" s="79">
        <f t="shared" si="73"/>
        <v>0</v>
      </c>
      <c r="M103" s="79"/>
      <c r="N103" s="140"/>
      <c r="O103" s="10"/>
      <c r="P103" s="10"/>
      <c r="Q103" s="11"/>
      <c r="R103" s="12"/>
      <c r="S103" s="4"/>
      <c r="T103" s="137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4">
        <f t="shared" si="80"/>
        <v>0</v>
      </c>
      <c r="AH103" s="63"/>
      <c r="AI103" s="63"/>
      <c r="AJ103" s="63">
        <f t="shared" si="74"/>
        <v>0</v>
      </c>
      <c r="AK103" s="43"/>
      <c r="AL103" s="43"/>
      <c r="AM103" s="43"/>
      <c r="AN103" s="43"/>
      <c r="AO103" s="43"/>
      <c r="AP103" s="54"/>
      <c r="AQ103" s="54"/>
      <c r="AR103" s="54"/>
      <c r="AS103" s="54"/>
      <c r="AT103" s="54"/>
      <c r="AU103" s="54"/>
      <c r="AV103" s="54"/>
      <c r="AW103" s="45">
        <f t="shared" si="78"/>
        <v>0</v>
      </c>
      <c r="AX103" s="58"/>
      <c r="AY103" s="58"/>
      <c r="AZ103" s="58">
        <f t="shared" si="72"/>
        <v>0</v>
      </c>
      <c r="BA103" s="75"/>
      <c r="BB103" s="75"/>
      <c r="BC103" s="75"/>
      <c r="BD103" s="75"/>
      <c r="BE103" s="75"/>
      <c r="BF103" s="74"/>
      <c r="BG103" s="74"/>
      <c r="BH103" s="74"/>
      <c r="BI103" s="74">
        <v>1</v>
      </c>
      <c r="BJ103" s="74"/>
      <c r="BK103" s="75"/>
      <c r="BL103" s="75"/>
      <c r="BM103" s="47">
        <f t="shared" si="62"/>
        <v>1</v>
      </c>
      <c r="BN103" s="47">
        <v>169.04</v>
      </c>
      <c r="BO103" s="47">
        <f t="shared" si="79"/>
        <v>169.04</v>
      </c>
      <c r="BP103" s="148"/>
      <c r="BQ103" s="137"/>
      <c r="BR103" s="138">
        <v>1</v>
      </c>
      <c r="BS103" s="63">
        <f t="shared" si="69"/>
        <v>0.33333333333333331</v>
      </c>
      <c r="BT103" s="63">
        <f t="shared" si="68"/>
        <v>1</v>
      </c>
      <c r="BU103" s="577">
        <f t="shared" si="75"/>
        <v>1</v>
      </c>
      <c r="BV103" s="566">
        <v>169.04</v>
      </c>
      <c r="BW103" s="139"/>
      <c r="BX103" s="59"/>
      <c r="BY103" s="59"/>
      <c r="BZ103" s="139"/>
      <c r="CA103" s="5">
        <f t="shared" si="70"/>
        <v>169.04</v>
      </c>
      <c r="CB103" s="59">
        <f t="shared" si="71"/>
        <v>169.04</v>
      </c>
      <c r="CC103" s="587"/>
      <c r="CD103" s="596">
        <f t="shared" si="76"/>
        <v>169.04</v>
      </c>
      <c r="CE103" s="5">
        <f t="shared" si="77"/>
        <v>169.04</v>
      </c>
      <c r="CF103" s="724"/>
      <c r="CG103" s="606"/>
      <c r="CH103" s="707" t="str">
        <f t="shared" si="63"/>
        <v/>
      </c>
      <c r="CI103" s="59" t="str">
        <f t="shared" si="64"/>
        <v/>
      </c>
      <c r="CJ103" s="530" t="e">
        <f t="shared" si="61"/>
        <v>#VALUE!</v>
      </c>
      <c r="CK103" s="727"/>
      <c r="CL103" s="792"/>
    </row>
    <row r="104" spans="1:90" ht="13.15" customHeight="1" x14ac:dyDescent="0.25">
      <c r="A104" s="748"/>
      <c r="B104" s="124"/>
      <c r="C104" s="753"/>
      <c r="D104" s="383">
        <v>98</v>
      </c>
      <c r="E104" s="134" t="s">
        <v>106</v>
      </c>
      <c r="F104" s="185" t="s">
        <v>953</v>
      </c>
      <c r="G104" s="293" t="s">
        <v>1264</v>
      </c>
      <c r="H104" s="9"/>
      <c r="I104" s="79"/>
      <c r="J104" s="68"/>
      <c r="K104" s="79"/>
      <c r="L104" s="79">
        <f t="shared" si="73"/>
        <v>0</v>
      </c>
      <c r="M104" s="79"/>
      <c r="N104" s="140"/>
      <c r="O104" s="10"/>
      <c r="P104" s="10"/>
      <c r="Q104" s="11"/>
      <c r="R104" s="12"/>
      <c r="S104" s="4"/>
      <c r="T104" s="137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4">
        <f t="shared" si="80"/>
        <v>0</v>
      </c>
      <c r="AH104" s="63"/>
      <c r="AI104" s="63"/>
      <c r="AJ104" s="63">
        <f t="shared" si="74"/>
        <v>0</v>
      </c>
      <c r="AK104" s="43"/>
      <c r="AL104" s="43"/>
      <c r="AM104" s="43"/>
      <c r="AN104" s="43"/>
      <c r="AO104" s="43"/>
      <c r="AP104" s="54"/>
      <c r="AQ104" s="54"/>
      <c r="AR104" s="54"/>
      <c r="AS104" s="54"/>
      <c r="AT104" s="54"/>
      <c r="AU104" s="54"/>
      <c r="AV104" s="54"/>
      <c r="AW104" s="45">
        <f t="shared" si="78"/>
        <v>0</v>
      </c>
      <c r="AX104" s="58"/>
      <c r="AY104" s="62"/>
      <c r="AZ104" s="58">
        <f t="shared" si="72"/>
        <v>0</v>
      </c>
      <c r="BA104" s="75"/>
      <c r="BB104" s="75"/>
      <c r="BC104" s="75"/>
      <c r="BD104" s="75"/>
      <c r="BE104" s="75"/>
      <c r="BF104" s="74"/>
      <c r="BG104" s="74">
        <v>2</v>
      </c>
      <c r="BH104" s="74"/>
      <c r="BI104" s="74"/>
      <c r="BJ104" s="74"/>
      <c r="BK104" s="75"/>
      <c r="BL104" s="75"/>
      <c r="BM104" s="47">
        <f t="shared" si="62"/>
        <v>2</v>
      </c>
      <c r="BN104" s="48">
        <v>130</v>
      </c>
      <c r="BO104" s="47">
        <f t="shared" si="79"/>
        <v>260</v>
      </c>
      <c r="BP104" s="148"/>
      <c r="BQ104" s="137"/>
      <c r="BR104" s="138">
        <v>2</v>
      </c>
      <c r="BS104" s="63">
        <f t="shared" si="69"/>
        <v>0.66666666666666663</v>
      </c>
      <c r="BT104" s="63">
        <f t="shared" si="68"/>
        <v>2</v>
      </c>
      <c r="BU104" s="577">
        <f t="shared" si="75"/>
        <v>2</v>
      </c>
      <c r="BV104" s="566">
        <v>130</v>
      </c>
      <c r="BW104" s="139"/>
      <c r="BX104" s="59"/>
      <c r="BY104" s="59"/>
      <c r="BZ104" s="139"/>
      <c r="CA104" s="5">
        <f t="shared" si="70"/>
        <v>130</v>
      </c>
      <c r="CB104" s="59">
        <f t="shared" si="71"/>
        <v>130</v>
      </c>
      <c r="CC104" s="587"/>
      <c r="CD104" s="596">
        <f t="shared" si="76"/>
        <v>130</v>
      </c>
      <c r="CE104" s="5">
        <f t="shared" si="77"/>
        <v>260</v>
      </c>
      <c r="CF104" s="724"/>
      <c r="CG104" s="606"/>
      <c r="CH104" s="707" t="str">
        <f t="shared" si="63"/>
        <v/>
      </c>
      <c r="CI104" s="59" t="str">
        <f t="shared" si="64"/>
        <v/>
      </c>
      <c r="CJ104" s="530" t="e">
        <f t="shared" si="61"/>
        <v>#VALUE!</v>
      </c>
      <c r="CK104" s="727"/>
      <c r="CL104" s="792"/>
    </row>
    <row r="105" spans="1:90" ht="13.15" customHeight="1" x14ac:dyDescent="0.25">
      <c r="A105" s="748"/>
      <c r="B105" s="124"/>
      <c r="C105" s="753"/>
      <c r="D105" s="383">
        <v>99</v>
      </c>
      <c r="E105" s="134" t="s">
        <v>450</v>
      </c>
      <c r="F105" s="185" t="s">
        <v>954</v>
      </c>
      <c r="G105" s="293" t="s">
        <v>1264</v>
      </c>
      <c r="H105" s="9"/>
      <c r="I105" s="79"/>
      <c r="J105" s="68"/>
      <c r="K105" s="79"/>
      <c r="L105" s="79">
        <f t="shared" si="73"/>
        <v>0</v>
      </c>
      <c r="M105" s="79"/>
      <c r="N105" s="140"/>
      <c r="O105" s="10"/>
      <c r="P105" s="10"/>
      <c r="Q105" s="11"/>
      <c r="R105" s="12"/>
      <c r="S105" s="4"/>
      <c r="T105" s="137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4">
        <f t="shared" si="80"/>
        <v>0</v>
      </c>
      <c r="AH105" s="63"/>
      <c r="AI105" s="63"/>
      <c r="AJ105" s="63">
        <f t="shared" si="74"/>
        <v>0</v>
      </c>
      <c r="AK105" s="43"/>
      <c r="AL105" s="43"/>
      <c r="AM105" s="43"/>
      <c r="AN105" s="43"/>
      <c r="AO105" s="43"/>
      <c r="AP105" s="54"/>
      <c r="AQ105" s="54"/>
      <c r="AR105" s="54"/>
      <c r="AS105" s="54"/>
      <c r="AT105" s="54"/>
      <c r="AU105" s="54"/>
      <c r="AV105" s="54"/>
      <c r="AW105" s="45">
        <f t="shared" si="78"/>
        <v>0</v>
      </c>
      <c r="AX105" s="58"/>
      <c r="AY105" s="63"/>
      <c r="AZ105" s="58">
        <f t="shared" si="72"/>
        <v>0</v>
      </c>
      <c r="BA105" s="43"/>
      <c r="BB105" s="43"/>
      <c r="BC105" s="43"/>
      <c r="BD105" s="43"/>
      <c r="BE105" s="43"/>
      <c r="BF105" s="74"/>
      <c r="BG105" s="74">
        <v>4</v>
      </c>
      <c r="BH105" s="74"/>
      <c r="BI105" s="74"/>
      <c r="BJ105" s="74"/>
      <c r="BK105" s="43"/>
      <c r="BL105" s="43"/>
      <c r="BM105" s="47">
        <f t="shared" si="62"/>
        <v>4</v>
      </c>
      <c r="BN105" s="53">
        <v>130</v>
      </c>
      <c r="BO105" s="47">
        <f t="shared" si="79"/>
        <v>520</v>
      </c>
      <c r="BP105" s="136"/>
      <c r="BQ105" s="137"/>
      <c r="BR105" s="138">
        <v>4</v>
      </c>
      <c r="BS105" s="63">
        <f t="shared" si="69"/>
        <v>1.3333333333333333</v>
      </c>
      <c r="BT105" s="63">
        <f t="shared" si="68"/>
        <v>4</v>
      </c>
      <c r="BU105" s="577">
        <v>8</v>
      </c>
      <c r="BV105" s="566">
        <v>130</v>
      </c>
      <c r="BW105" s="139"/>
      <c r="BX105" s="59"/>
      <c r="BY105" s="59"/>
      <c r="BZ105" s="139"/>
      <c r="CA105" s="5">
        <f t="shared" si="70"/>
        <v>130</v>
      </c>
      <c r="CB105" s="59">
        <f t="shared" si="71"/>
        <v>130</v>
      </c>
      <c r="CC105" s="587"/>
      <c r="CD105" s="596">
        <f t="shared" si="76"/>
        <v>130</v>
      </c>
      <c r="CE105" s="5">
        <f t="shared" si="77"/>
        <v>1040</v>
      </c>
      <c r="CF105" s="724"/>
      <c r="CG105" s="606"/>
      <c r="CH105" s="707" t="str">
        <f t="shared" si="63"/>
        <v/>
      </c>
      <c r="CI105" s="59" t="str">
        <f t="shared" si="64"/>
        <v/>
      </c>
      <c r="CJ105" s="530" t="e">
        <f t="shared" si="61"/>
        <v>#VALUE!</v>
      </c>
      <c r="CK105" s="727"/>
      <c r="CL105" s="792"/>
    </row>
    <row r="106" spans="1:90" ht="13.15" customHeight="1" x14ac:dyDescent="0.25">
      <c r="A106" s="748"/>
      <c r="B106" s="124"/>
      <c r="C106" s="753"/>
      <c r="D106" s="383">
        <v>100</v>
      </c>
      <c r="E106" s="134" t="s">
        <v>105</v>
      </c>
      <c r="F106" s="185" t="s">
        <v>924</v>
      </c>
      <c r="G106" s="293" t="s">
        <v>1264</v>
      </c>
      <c r="H106" s="9"/>
      <c r="I106" s="79"/>
      <c r="J106" s="68"/>
      <c r="K106" s="79"/>
      <c r="L106" s="79">
        <f t="shared" si="73"/>
        <v>0</v>
      </c>
      <c r="M106" s="79"/>
      <c r="N106" s="140"/>
      <c r="O106" s="10"/>
      <c r="P106" s="10"/>
      <c r="Q106" s="11"/>
      <c r="R106" s="12"/>
      <c r="S106" s="4"/>
      <c r="T106" s="137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4">
        <f t="shared" si="80"/>
        <v>0</v>
      </c>
      <c r="AH106" s="63"/>
      <c r="AI106" s="63"/>
      <c r="AJ106" s="63">
        <f t="shared" si="74"/>
        <v>0</v>
      </c>
      <c r="AK106" s="43"/>
      <c r="AL106" s="43"/>
      <c r="AM106" s="43"/>
      <c r="AN106" s="43"/>
      <c r="AO106" s="43"/>
      <c r="AP106" s="54"/>
      <c r="AQ106" s="54"/>
      <c r="AR106" s="54"/>
      <c r="AS106" s="54"/>
      <c r="AT106" s="54"/>
      <c r="AU106" s="54"/>
      <c r="AV106" s="54"/>
      <c r="AW106" s="45">
        <f t="shared" si="78"/>
        <v>0</v>
      </c>
      <c r="AX106" s="58"/>
      <c r="AY106" s="63"/>
      <c r="AZ106" s="58">
        <f t="shared" si="72"/>
        <v>0</v>
      </c>
      <c r="BA106" s="43"/>
      <c r="BB106" s="43"/>
      <c r="BC106" s="43"/>
      <c r="BD106" s="43"/>
      <c r="BE106" s="43"/>
      <c r="BF106" s="74"/>
      <c r="BG106" s="74">
        <v>1</v>
      </c>
      <c r="BH106" s="74"/>
      <c r="BI106" s="74"/>
      <c r="BJ106" s="74"/>
      <c r="BK106" s="43"/>
      <c r="BL106" s="43"/>
      <c r="BM106" s="47">
        <f t="shared" si="62"/>
        <v>1</v>
      </c>
      <c r="BN106" s="53">
        <v>240</v>
      </c>
      <c r="BO106" s="47">
        <f t="shared" si="79"/>
        <v>240</v>
      </c>
      <c r="BP106" s="136"/>
      <c r="BQ106" s="137"/>
      <c r="BR106" s="138">
        <v>1</v>
      </c>
      <c r="BS106" s="63">
        <f t="shared" si="69"/>
        <v>0.33333333333333331</v>
      </c>
      <c r="BT106" s="63">
        <f t="shared" si="68"/>
        <v>1</v>
      </c>
      <c r="BU106" s="577">
        <f t="shared" si="75"/>
        <v>1</v>
      </c>
      <c r="BV106" s="566">
        <v>240</v>
      </c>
      <c r="BW106" s="139"/>
      <c r="BX106" s="59"/>
      <c r="BY106" s="59"/>
      <c r="BZ106" s="139"/>
      <c r="CA106" s="5">
        <f t="shared" si="70"/>
        <v>240</v>
      </c>
      <c r="CB106" s="59">
        <f t="shared" si="71"/>
        <v>240</v>
      </c>
      <c r="CC106" s="587"/>
      <c r="CD106" s="596">
        <f t="shared" si="76"/>
        <v>240</v>
      </c>
      <c r="CE106" s="5">
        <f t="shared" si="77"/>
        <v>240</v>
      </c>
      <c r="CF106" s="724"/>
      <c r="CG106" s="606"/>
      <c r="CH106" s="707" t="str">
        <f t="shared" si="63"/>
        <v/>
      </c>
      <c r="CI106" s="59" t="str">
        <f t="shared" si="64"/>
        <v/>
      </c>
      <c r="CJ106" s="530" t="e">
        <f t="shared" si="61"/>
        <v>#VALUE!</v>
      </c>
      <c r="CK106" s="727"/>
      <c r="CL106" s="792"/>
    </row>
    <row r="107" spans="1:90" ht="13.15" customHeight="1" thickBot="1" x14ac:dyDescent="0.3">
      <c r="A107" s="749"/>
      <c r="B107" s="125"/>
      <c r="C107" s="754"/>
      <c r="D107" s="384">
        <v>101</v>
      </c>
      <c r="E107" s="202" t="s">
        <v>4</v>
      </c>
      <c r="F107" s="203" t="s">
        <v>928</v>
      </c>
      <c r="G107" s="294" t="s">
        <v>1264</v>
      </c>
      <c r="H107" s="101"/>
      <c r="I107" s="250"/>
      <c r="J107" s="251"/>
      <c r="K107" s="250"/>
      <c r="L107" s="250">
        <f t="shared" si="73"/>
        <v>0</v>
      </c>
      <c r="M107" s="250"/>
      <c r="N107" s="204"/>
      <c r="O107" s="19"/>
      <c r="P107" s="19"/>
      <c r="Q107" s="20"/>
      <c r="R107" s="21"/>
      <c r="S107" s="205"/>
      <c r="T107" s="206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>
        <v>1</v>
      </c>
      <c r="AG107" s="105">
        <f t="shared" si="80"/>
        <v>0</v>
      </c>
      <c r="AH107" s="106"/>
      <c r="AI107" s="106"/>
      <c r="AJ107" s="106">
        <f t="shared" si="74"/>
        <v>0</v>
      </c>
      <c r="AK107" s="104"/>
      <c r="AL107" s="104"/>
      <c r="AM107" s="104"/>
      <c r="AN107" s="104"/>
      <c r="AO107" s="104"/>
      <c r="AP107" s="107"/>
      <c r="AQ107" s="107"/>
      <c r="AR107" s="107"/>
      <c r="AS107" s="107"/>
      <c r="AT107" s="107"/>
      <c r="AU107" s="107"/>
      <c r="AV107" s="107"/>
      <c r="AW107" s="108">
        <f t="shared" si="78"/>
        <v>1</v>
      </c>
      <c r="AX107" s="275"/>
      <c r="AY107" s="275">
        <v>190</v>
      </c>
      <c r="AZ107" s="275">
        <f t="shared" si="72"/>
        <v>190</v>
      </c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1">
        <f t="shared" si="62"/>
        <v>0</v>
      </c>
      <c r="BN107" s="252"/>
      <c r="BO107" s="252">
        <f t="shared" si="79"/>
        <v>0</v>
      </c>
      <c r="BP107" s="276" t="s">
        <v>1327</v>
      </c>
      <c r="BQ107" s="206"/>
      <c r="BR107" s="208">
        <v>1</v>
      </c>
      <c r="BS107" s="106">
        <f t="shared" si="69"/>
        <v>0.33333333333333331</v>
      </c>
      <c r="BT107" s="106">
        <f t="shared" si="68"/>
        <v>1</v>
      </c>
      <c r="BU107" s="578">
        <f t="shared" si="75"/>
        <v>1</v>
      </c>
      <c r="BV107" s="567">
        <v>190</v>
      </c>
      <c r="BW107" s="209"/>
      <c r="BX107" s="112"/>
      <c r="BY107" s="112"/>
      <c r="BZ107" s="209"/>
      <c r="CA107" s="210">
        <f t="shared" si="70"/>
        <v>0</v>
      </c>
      <c r="CB107" s="112">
        <f t="shared" si="71"/>
        <v>190</v>
      </c>
      <c r="CC107" s="588"/>
      <c r="CD107" s="597">
        <f t="shared" si="76"/>
        <v>190</v>
      </c>
      <c r="CE107" s="210">
        <f t="shared" si="77"/>
        <v>190</v>
      </c>
      <c r="CF107" s="725"/>
      <c r="CG107" s="607"/>
      <c r="CH107" s="708" t="str">
        <f t="shared" si="63"/>
        <v/>
      </c>
      <c r="CI107" s="112" t="str">
        <f t="shared" si="64"/>
        <v/>
      </c>
      <c r="CJ107" s="531" t="e">
        <f t="shared" si="61"/>
        <v>#VALUE!</v>
      </c>
      <c r="CK107" s="728"/>
      <c r="CL107" s="793"/>
    </row>
    <row r="108" spans="1:90" ht="13.15" customHeight="1" x14ac:dyDescent="0.25">
      <c r="A108" s="789" t="s">
        <v>927</v>
      </c>
      <c r="B108" s="114"/>
      <c r="C108" s="752">
        <v>15</v>
      </c>
      <c r="D108" s="382">
        <v>102</v>
      </c>
      <c r="E108" s="193" t="s">
        <v>1325</v>
      </c>
      <c r="F108" s="194" t="s">
        <v>1324</v>
      </c>
      <c r="G108" s="292" t="s">
        <v>1322</v>
      </c>
      <c r="H108" s="92"/>
      <c r="I108" s="247"/>
      <c r="J108" s="99"/>
      <c r="K108" s="247"/>
      <c r="L108" s="247">
        <f>M108/1.23</f>
        <v>0</v>
      </c>
      <c r="M108" s="247"/>
      <c r="N108" s="236"/>
      <c r="O108" s="22"/>
      <c r="P108" s="22"/>
      <c r="Q108" s="23"/>
      <c r="R108" s="24"/>
      <c r="S108" s="94"/>
      <c r="T108" s="196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>
        <v>1</v>
      </c>
      <c r="AG108" s="96">
        <f>SUM(U108:AE108)</f>
        <v>0</v>
      </c>
      <c r="AH108" s="198"/>
      <c r="AI108" s="198"/>
      <c r="AJ108" s="198">
        <f>AG108*AI108</f>
        <v>0</v>
      </c>
      <c r="AK108" s="95"/>
      <c r="AL108" s="95"/>
      <c r="AM108" s="95"/>
      <c r="AN108" s="95"/>
      <c r="AO108" s="95"/>
      <c r="AP108" s="97"/>
      <c r="AQ108" s="97"/>
      <c r="AR108" s="97"/>
      <c r="AS108" s="97"/>
      <c r="AT108" s="97"/>
      <c r="AU108" s="97"/>
      <c r="AV108" s="97"/>
      <c r="AW108" s="98">
        <f>SUM(AK108:AV108)+AF108</f>
        <v>1</v>
      </c>
      <c r="AX108" s="263"/>
      <c r="AY108" s="263">
        <v>8.25</v>
      </c>
      <c r="AZ108" s="263">
        <f>AW108*AY108</f>
        <v>8.25</v>
      </c>
      <c r="BA108" s="121"/>
      <c r="BB108" s="121"/>
      <c r="BC108" s="121"/>
      <c r="BD108" s="121"/>
      <c r="BE108" s="121"/>
      <c r="BF108" s="121"/>
      <c r="BG108" s="121">
        <v>1</v>
      </c>
      <c r="BH108" s="121"/>
      <c r="BI108" s="121"/>
      <c r="BJ108" s="121"/>
      <c r="BK108" s="121"/>
      <c r="BL108" s="121"/>
      <c r="BM108" s="100">
        <f>SUM(BA108:BL108)</f>
        <v>1</v>
      </c>
      <c r="BN108" s="100">
        <v>8.25</v>
      </c>
      <c r="BO108" s="100">
        <f t="shared" si="79"/>
        <v>8.25</v>
      </c>
      <c r="BP108" s="419" t="s">
        <v>1323</v>
      </c>
      <c r="BQ108" s="196"/>
      <c r="BR108" s="197">
        <v>1</v>
      </c>
      <c r="BS108" s="198">
        <f t="shared" si="69"/>
        <v>0.66666666666666663</v>
      </c>
      <c r="BT108" s="198">
        <f>BR108</f>
        <v>1</v>
      </c>
      <c r="BU108" s="579">
        <f>BR108</f>
        <v>1</v>
      </c>
      <c r="BV108" s="565">
        <v>8.25</v>
      </c>
      <c r="BW108" s="200"/>
      <c r="BX108" s="199"/>
      <c r="BY108" s="199"/>
      <c r="BZ108" s="200"/>
      <c r="CA108" s="201">
        <f t="shared" si="70"/>
        <v>8.25</v>
      </c>
      <c r="CB108" s="199">
        <f t="shared" si="71"/>
        <v>8.25</v>
      </c>
      <c r="CC108" s="586"/>
      <c r="CD108" s="595">
        <f>IF(CA108=0,CB108,(CA108+CB108)/2)</f>
        <v>8.25</v>
      </c>
      <c r="CE108" s="201">
        <f>BU108*CD108</f>
        <v>8.25</v>
      </c>
      <c r="CF108" s="723">
        <f>SUM(CE108:CE111)</f>
        <v>337.75</v>
      </c>
      <c r="CG108" s="605"/>
      <c r="CH108" s="706" t="str">
        <f t="shared" si="63"/>
        <v/>
      </c>
      <c r="CI108" s="199" t="str">
        <f t="shared" si="64"/>
        <v/>
      </c>
      <c r="CJ108" s="529" t="e">
        <f t="shared" si="61"/>
        <v>#VALUE!</v>
      </c>
      <c r="CK108" s="732" t="e">
        <f>SUM(CJ108:CJ111)</f>
        <v>#VALUE!</v>
      </c>
      <c r="CL108" s="794" t="e">
        <f>(CF108-CK108)/CF108</f>
        <v>#VALUE!</v>
      </c>
    </row>
    <row r="109" spans="1:90" ht="13.15" customHeight="1" x14ac:dyDescent="0.25">
      <c r="A109" s="748"/>
      <c r="B109" s="124"/>
      <c r="C109" s="753"/>
      <c r="D109" s="383">
        <v>103</v>
      </c>
      <c r="E109" s="131" t="s">
        <v>452</v>
      </c>
      <c r="F109" s="182" t="s">
        <v>453</v>
      </c>
      <c r="G109" s="293" t="s">
        <v>1322</v>
      </c>
      <c r="H109" s="9">
        <v>3</v>
      </c>
      <c r="I109" s="80"/>
      <c r="J109" s="81">
        <f>K109/1.23</f>
        <v>19.837398373983742</v>
      </c>
      <c r="K109" s="80">
        <v>24.400000000000002</v>
      </c>
      <c r="L109" s="80">
        <f>M109/1.23</f>
        <v>59.512195121951223</v>
      </c>
      <c r="M109" s="80">
        <f>H109*K109</f>
        <v>73.2</v>
      </c>
      <c r="N109" s="140">
        <f>K109*1.11</f>
        <v>27.084000000000003</v>
      </c>
      <c r="O109" s="10">
        <f>K109*35%</f>
        <v>8.5400000000000009</v>
      </c>
      <c r="P109" s="10">
        <f>N109*H109</f>
        <v>81.25200000000001</v>
      </c>
      <c r="Q109" s="11">
        <f>K109+O109</f>
        <v>32.940000000000005</v>
      </c>
      <c r="R109" s="12">
        <f>Q109*H109</f>
        <v>98.820000000000022</v>
      </c>
      <c r="S109" s="4">
        <f>K109*1.2</f>
        <v>29.28</v>
      </c>
      <c r="T109" s="137">
        <f>H109*S109</f>
        <v>87.84</v>
      </c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4">
        <f>SUM(U109:AE109)</f>
        <v>0</v>
      </c>
      <c r="AH109" s="63"/>
      <c r="AI109" s="63"/>
      <c r="AJ109" s="63">
        <f>AG109*AI109</f>
        <v>0</v>
      </c>
      <c r="AK109" s="43"/>
      <c r="AL109" s="43"/>
      <c r="AM109" s="43"/>
      <c r="AN109" s="43">
        <v>1</v>
      </c>
      <c r="AO109" s="43"/>
      <c r="AP109" s="54"/>
      <c r="AQ109" s="54"/>
      <c r="AR109" s="54"/>
      <c r="AS109" s="54"/>
      <c r="AT109" s="54"/>
      <c r="AU109" s="54"/>
      <c r="AV109" s="54"/>
      <c r="AW109" s="45">
        <f>SUM(AK109:AV109)+AF109</f>
        <v>1</v>
      </c>
      <c r="AX109" s="51">
        <v>29.28</v>
      </c>
      <c r="AY109" s="51">
        <v>11.98</v>
      </c>
      <c r="AZ109" s="51">
        <f>AW109*AY109</f>
        <v>11.98</v>
      </c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47">
        <f>SUM(BA109:BL109)</f>
        <v>0</v>
      </c>
      <c r="BN109" s="60"/>
      <c r="BO109" s="60">
        <f t="shared" si="79"/>
        <v>0</v>
      </c>
      <c r="BP109" s="141"/>
      <c r="BQ109" s="137"/>
      <c r="BR109" s="138">
        <v>3</v>
      </c>
      <c r="BS109" s="63">
        <f t="shared" si="69"/>
        <v>1.3333333333333333</v>
      </c>
      <c r="BT109" s="63">
        <f>BR109</f>
        <v>3</v>
      </c>
      <c r="BU109" s="577">
        <v>10</v>
      </c>
      <c r="BV109" s="566">
        <v>19.84</v>
      </c>
      <c r="BW109" s="139"/>
      <c r="BX109" s="59"/>
      <c r="BY109" s="59"/>
      <c r="BZ109" s="139"/>
      <c r="CA109" s="5">
        <f t="shared" si="70"/>
        <v>29.28</v>
      </c>
      <c r="CB109" s="59">
        <f t="shared" si="71"/>
        <v>11.98</v>
      </c>
      <c r="CC109" s="587"/>
      <c r="CD109" s="596">
        <f>IF(CA109=0,CB109,(CA109+CB109)/2)</f>
        <v>20.630000000000003</v>
      </c>
      <c r="CE109" s="5">
        <f>BU109*CD109</f>
        <v>206.3</v>
      </c>
      <c r="CF109" s="724"/>
      <c r="CG109" s="606"/>
      <c r="CH109" s="707" t="str">
        <f t="shared" si="63"/>
        <v/>
      </c>
      <c r="CI109" s="59" t="str">
        <f t="shared" si="64"/>
        <v/>
      </c>
      <c r="CJ109" s="530" t="e">
        <f t="shared" si="61"/>
        <v>#VALUE!</v>
      </c>
      <c r="CK109" s="727"/>
      <c r="CL109" s="792"/>
    </row>
    <row r="110" spans="1:90" ht="13.15" customHeight="1" x14ac:dyDescent="0.25">
      <c r="A110" s="748"/>
      <c r="B110" s="124"/>
      <c r="C110" s="753"/>
      <c r="D110" s="383">
        <v>104</v>
      </c>
      <c r="E110" s="131" t="s">
        <v>1321</v>
      </c>
      <c r="F110" s="182" t="s">
        <v>926</v>
      </c>
      <c r="G110" s="293" t="s">
        <v>1322</v>
      </c>
      <c r="H110" s="9"/>
      <c r="I110" s="79"/>
      <c r="J110" s="68"/>
      <c r="K110" s="79"/>
      <c r="L110" s="79">
        <f>M110/1.23</f>
        <v>0</v>
      </c>
      <c r="M110" s="79"/>
      <c r="N110" s="140"/>
      <c r="O110" s="10"/>
      <c r="P110" s="10"/>
      <c r="Q110" s="11"/>
      <c r="R110" s="12"/>
      <c r="S110" s="4"/>
      <c r="T110" s="137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>
        <v>1</v>
      </c>
      <c r="AG110" s="44">
        <f>SUM(U110:AE110)</f>
        <v>0</v>
      </c>
      <c r="AH110" s="63"/>
      <c r="AI110" s="63"/>
      <c r="AJ110" s="63">
        <f>AG110*AI110</f>
        <v>0</v>
      </c>
      <c r="AK110" s="43"/>
      <c r="AL110" s="43"/>
      <c r="AM110" s="43"/>
      <c r="AN110" s="43"/>
      <c r="AO110" s="43"/>
      <c r="AP110" s="54"/>
      <c r="AQ110" s="54"/>
      <c r="AR110" s="54"/>
      <c r="AS110" s="54"/>
      <c r="AT110" s="54"/>
      <c r="AU110" s="54"/>
      <c r="AV110" s="54"/>
      <c r="AW110" s="45">
        <f>SUM(AK110:AV110)+AF110</f>
        <v>1</v>
      </c>
      <c r="AX110" s="50"/>
      <c r="AY110" s="50">
        <v>11</v>
      </c>
      <c r="AZ110" s="50">
        <f>AW110*AY110</f>
        <v>11</v>
      </c>
      <c r="BA110" s="74"/>
      <c r="BB110" s="74"/>
      <c r="BC110" s="74"/>
      <c r="BD110" s="74"/>
      <c r="BE110" s="74"/>
      <c r="BF110" s="74"/>
      <c r="BG110" s="74">
        <v>8</v>
      </c>
      <c r="BH110" s="74"/>
      <c r="BI110" s="74"/>
      <c r="BJ110" s="74"/>
      <c r="BK110" s="74"/>
      <c r="BL110" s="74"/>
      <c r="BM110" s="47">
        <f>SUM(BA110:BL110)</f>
        <v>8</v>
      </c>
      <c r="BN110" s="47">
        <v>11</v>
      </c>
      <c r="BO110" s="47">
        <f t="shared" si="79"/>
        <v>88</v>
      </c>
      <c r="BP110" s="148" t="s">
        <v>1323</v>
      </c>
      <c r="BQ110" s="137"/>
      <c r="BR110" s="138">
        <v>8</v>
      </c>
      <c r="BS110" s="63">
        <f t="shared" si="69"/>
        <v>3</v>
      </c>
      <c r="BT110" s="63">
        <f>BR110</f>
        <v>8</v>
      </c>
      <c r="BU110" s="577">
        <f>BR110</f>
        <v>8</v>
      </c>
      <c r="BV110" s="566">
        <v>11</v>
      </c>
      <c r="BW110" s="139"/>
      <c r="BX110" s="59">
        <v>57.5</v>
      </c>
      <c r="BY110" s="59">
        <v>125</v>
      </c>
      <c r="BZ110" s="139"/>
      <c r="CA110" s="5">
        <f t="shared" si="70"/>
        <v>11</v>
      </c>
      <c r="CB110" s="59">
        <f t="shared" si="71"/>
        <v>11</v>
      </c>
      <c r="CC110" s="587"/>
      <c r="CD110" s="596">
        <f>IF(CA110=0,CB110,(CA110+CB110)/2)</f>
        <v>11</v>
      </c>
      <c r="CE110" s="5">
        <f>BU110*CD110</f>
        <v>88</v>
      </c>
      <c r="CF110" s="724"/>
      <c r="CG110" s="606"/>
      <c r="CH110" s="707" t="str">
        <f t="shared" si="63"/>
        <v/>
      </c>
      <c r="CI110" s="59" t="str">
        <f t="shared" si="64"/>
        <v/>
      </c>
      <c r="CJ110" s="530" t="e">
        <f t="shared" si="61"/>
        <v>#VALUE!</v>
      </c>
      <c r="CK110" s="727"/>
      <c r="CL110" s="792"/>
    </row>
    <row r="111" spans="1:90" ht="13.15" customHeight="1" thickBot="1" x14ac:dyDescent="0.3">
      <c r="A111" s="749"/>
      <c r="B111" s="125"/>
      <c r="C111" s="754"/>
      <c r="D111" s="384">
        <v>105</v>
      </c>
      <c r="E111" s="255" t="s">
        <v>92</v>
      </c>
      <c r="F111" s="256" t="s">
        <v>93</v>
      </c>
      <c r="G111" s="294" t="s">
        <v>1322</v>
      </c>
      <c r="H111" s="101"/>
      <c r="I111" s="250"/>
      <c r="J111" s="251"/>
      <c r="K111" s="250"/>
      <c r="L111" s="250">
        <f>M111/1.23</f>
        <v>0</v>
      </c>
      <c r="M111" s="250"/>
      <c r="N111" s="204"/>
      <c r="O111" s="19"/>
      <c r="P111" s="19"/>
      <c r="Q111" s="20"/>
      <c r="R111" s="21"/>
      <c r="S111" s="205"/>
      <c r="T111" s="206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5">
        <f>SUM(U111:AE111)</f>
        <v>0</v>
      </c>
      <c r="AH111" s="106"/>
      <c r="AI111" s="106"/>
      <c r="AJ111" s="106">
        <f>AG111*AI111</f>
        <v>0</v>
      </c>
      <c r="AK111" s="104"/>
      <c r="AL111" s="104"/>
      <c r="AM111" s="104"/>
      <c r="AN111" s="104"/>
      <c r="AO111" s="104"/>
      <c r="AP111" s="107"/>
      <c r="AQ111" s="107"/>
      <c r="AR111" s="107"/>
      <c r="AS111" s="107"/>
      <c r="AT111" s="107"/>
      <c r="AU111" s="107"/>
      <c r="AV111" s="107"/>
      <c r="AW111" s="108">
        <f>SUM(AK111:AV111)+AF111</f>
        <v>0</v>
      </c>
      <c r="AX111" s="252"/>
      <c r="AY111" s="252"/>
      <c r="AZ111" s="252">
        <f>AW111*AY111</f>
        <v>0</v>
      </c>
      <c r="BA111" s="127"/>
      <c r="BB111" s="127"/>
      <c r="BC111" s="127"/>
      <c r="BD111" s="127"/>
      <c r="BE111" s="127"/>
      <c r="BF111" s="110">
        <v>1</v>
      </c>
      <c r="BG111" s="110">
        <f>1+1</f>
        <v>2</v>
      </c>
      <c r="BH111" s="110">
        <v>1</v>
      </c>
      <c r="BI111" s="110"/>
      <c r="BJ111" s="110"/>
      <c r="BK111" s="127"/>
      <c r="BL111" s="127"/>
      <c r="BM111" s="111">
        <f>SUM(BA111:BL111)</f>
        <v>4</v>
      </c>
      <c r="BN111" s="111">
        <v>8.8000000000000007</v>
      </c>
      <c r="BO111" s="111">
        <f t="shared" si="79"/>
        <v>35.200000000000003</v>
      </c>
      <c r="BP111" s="261"/>
      <c r="BQ111" s="206"/>
      <c r="BR111" s="208">
        <v>4</v>
      </c>
      <c r="BS111" s="106">
        <f t="shared" si="69"/>
        <v>1.3333333333333333</v>
      </c>
      <c r="BT111" s="106">
        <f>BR111</f>
        <v>4</v>
      </c>
      <c r="BU111" s="578">
        <f>BR111</f>
        <v>4</v>
      </c>
      <c r="BV111" s="567">
        <v>8.8000000000000007</v>
      </c>
      <c r="BW111" s="209"/>
      <c r="BX111" s="112">
        <v>53.82</v>
      </c>
      <c r="BY111" s="112">
        <v>117</v>
      </c>
      <c r="BZ111" s="209"/>
      <c r="CA111" s="210">
        <f t="shared" si="70"/>
        <v>8.8000000000000007</v>
      </c>
      <c r="CB111" s="112">
        <f t="shared" si="71"/>
        <v>8.8000000000000007</v>
      </c>
      <c r="CC111" s="588"/>
      <c r="CD111" s="597">
        <f>IF(CA111=0,CB111,(CA111+CB111)/2)</f>
        <v>8.8000000000000007</v>
      </c>
      <c r="CE111" s="210">
        <f>BU111*CD111</f>
        <v>35.200000000000003</v>
      </c>
      <c r="CF111" s="725"/>
      <c r="CG111" s="607"/>
      <c r="CH111" s="708" t="str">
        <f t="shared" si="63"/>
        <v/>
      </c>
      <c r="CI111" s="112" t="str">
        <f t="shared" si="64"/>
        <v/>
      </c>
      <c r="CJ111" s="531" t="e">
        <f t="shared" si="61"/>
        <v>#VALUE!</v>
      </c>
      <c r="CK111" s="728"/>
      <c r="CL111" s="793"/>
    </row>
    <row r="112" spans="1:90" ht="13.15" customHeight="1" x14ac:dyDescent="0.25">
      <c r="A112" s="734" t="s">
        <v>484</v>
      </c>
      <c r="B112" s="114"/>
      <c r="C112" s="711">
        <v>16</v>
      </c>
      <c r="D112" s="382">
        <v>106</v>
      </c>
      <c r="E112" s="193" t="s">
        <v>297</v>
      </c>
      <c r="F112" s="194" t="s">
        <v>296</v>
      </c>
      <c r="G112" s="292" t="s">
        <v>1264</v>
      </c>
      <c r="H112" s="92"/>
      <c r="I112" s="247"/>
      <c r="J112" s="99"/>
      <c r="K112" s="247"/>
      <c r="L112" s="247">
        <f t="shared" si="73"/>
        <v>0</v>
      </c>
      <c r="M112" s="247"/>
      <c r="N112" s="236"/>
      <c r="O112" s="22"/>
      <c r="P112" s="22"/>
      <c r="Q112" s="23"/>
      <c r="R112" s="24"/>
      <c r="S112" s="94"/>
      <c r="T112" s="196"/>
      <c r="U112" s="95"/>
      <c r="V112" s="95"/>
      <c r="W112" s="95">
        <v>1</v>
      </c>
      <c r="X112" s="95"/>
      <c r="Y112" s="95"/>
      <c r="Z112" s="95"/>
      <c r="AA112" s="95"/>
      <c r="AB112" s="95"/>
      <c r="AC112" s="95"/>
      <c r="AD112" s="95"/>
      <c r="AE112" s="95"/>
      <c r="AF112" s="95"/>
      <c r="AG112" s="96">
        <f t="shared" si="80"/>
        <v>1</v>
      </c>
      <c r="AH112" s="117"/>
      <c r="AI112" s="117">
        <v>245</v>
      </c>
      <c r="AJ112" s="117">
        <f t="shared" si="74"/>
        <v>245</v>
      </c>
      <c r="AK112" s="95"/>
      <c r="AL112" s="95"/>
      <c r="AM112" s="95"/>
      <c r="AN112" s="95"/>
      <c r="AO112" s="95"/>
      <c r="AP112" s="97"/>
      <c r="AQ112" s="97"/>
      <c r="AR112" s="97"/>
      <c r="AS112" s="97"/>
      <c r="AT112" s="97"/>
      <c r="AU112" s="97"/>
      <c r="AV112" s="97"/>
      <c r="AW112" s="98">
        <f t="shared" si="78"/>
        <v>0</v>
      </c>
      <c r="AX112" s="248"/>
      <c r="AY112" s="248"/>
      <c r="AZ112" s="248">
        <f t="shared" si="72"/>
        <v>0</v>
      </c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00">
        <f t="shared" si="62"/>
        <v>0</v>
      </c>
      <c r="BN112" s="248"/>
      <c r="BO112" s="248">
        <f t="shared" si="79"/>
        <v>0</v>
      </c>
      <c r="BP112" s="277" t="s">
        <v>1312</v>
      </c>
      <c r="BQ112" s="196"/>
      <c r="BR112" s="197">
        <v>1</v>
      </c>
      <c r="BS112" s="198">
        <f t="shared" si="69"/>
        <v>0.33333333333333331</v>
      </c>
      <c r="BT112" s="198">
        <f t="shared" si="68"/>
        <v>1</v>
      </c>
      <c r="BU112" s="579">
        <f t="shared" si="75"/>
        <v>1</v>
      </c>
      <c r="BV112" s="565">
        <v>245</v>
      </c>
      <c r="BW112" s="200"/>
      <c r="BX112" s="199"/>
      <c r="BY112" s="199"/>
      <c r="BZ112" s="200"/>
      <c r="CA112" s="201">
        <f t="shared" si="70"/>
        <v>0</v>
      </c>
      <c r="CB112" s="199">
        <f t="shared" si="71"/>
        <v>245</v>
      </c>
      <c r="CC112" s="586"/>
      <c r="CD112" s="595">
        <f t="shared" si="76"/>
        <v>245</v>
      </c>
      <c r="CE112" s="201">
        <f t="shared" si="77"/>
        <v>245</v>
      </c>
      <c r="CF112" s="723">
        <f>SUM(CE112:CE116)</f>
        <v>1004.26</v>
      </c>
      <c r="CG112" s="605"/>
      <c r="CH112" s="706" t="str">
        <f t="shared" si="63"/>
        <v/>
      </c>
      <c r="CI112" s="199" t="str">
        <f t="shared" si="64"/>
        <v/>
      </c>
      <c r="CJ112" s="529" t="e">
        <f t="shared" si="61"/>
        <v>#VALUE!</v>
      </c>
      <c r="CK112" s="732" t="e">
        <f>SUM(CJ112:CJ116)</f>
        <v>#VALUE!</v>
      </c>
      <c r="CL112" s="794" t="e">
        <f>(CF112-CK112)/CF112</f>
        <v>#VALUE!</v>
      </c>
    </row>
    <row r="113" spans="1:90" ht="13.15" customHeight="1" x14ac:dyDescent="0.25">
      <c r="A113" s="737"/>
      <c r="B113" s="124"/>
      <c r="C113" s="714"/>
      <c r="D113" s="383">
        <v>107</v>
      </c>
      <c r="E113" s="134" t="s">
        <v>111</v>
      </c>
      <c r="F113" s="185" t="s">
        <v>112</v>
      </c>
      <c r="G113" s="293" t="s">
        <v>1322</v>
      </c>
      <c r="H113" s="9"/>
      <c r="I113" s="79"/>
      <c r="J113" s="68"/>
      <c r="K113" s="79"/>
      <c r="L113" s="79">
        <f t="shared" si="73"/>
        <v>0</v>
      </c>
      <c r="M113" s="79"/>
      <c r="N113" s="140"/>
      <c r="O113" s="10"/>
      <c r="P113" s="10"/>
      <c r="Q113" s="11"/>
      <c r="R113" s="12"/>
      <c r="S113" s="4"/>
      <c r="T113" s="137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4">
        <f t="shared" si="80"/>
        <v>0</v>
      </c>
      <c r="AH113" s="63"/>
      <c r="AI113" s="63"/>
      <c r="AJ113" s="63">
        <f t="shared" si="74"/>
        <v>0</v>
      </c>
      <c r="AK113" s="43"/>
      <c r="AL113" s="43"/>
      <c r="AM113" s="43"/>
      <c r="AN113" s="43"/>
      <c r="AO113" s="43"/>
      <c r="AP113" s="54"/>
      <c r="AQ113" s="54"/>
      <c r="AR113" s="54"/>
      <c r="AS113" s="54"/>
      <c r="AT113" s="54"/>
      <c r="AU113" s="54"/>
      <c r="AV113" s="54"/>
      <c r="AW113" s="45">
        <f t="shared" si="78"/>
        <v>0</v>
      </c>
      <c r="AX113" s="58"/>
      <c r="AY113" s="62"/>
      <c r="AZ113" s="58">
        <f t="shared" si="72"/>
        <v>0</v>
      </c>
      <c r="BA113" s="75"/>
      <c r="BB113" s="75"/>
      <c r="BC113" s="75"/>
      <c r="BD113" s="75"/>
      <c r="BE113" s="75"/>
      <c r="BF113" s="74"/>
      <c r="BG113" s="74">
        <v>6</v>
      </c>
      <c r="BH113" s="74"/>
      <c r="BI113" s="74"/>
      <c r="BJ113" s="74"/>
      <c r="BK113" s="75"/>
      <c r="BL113" s="75"/>
      <c r="BM113" s="47">
        <f t="shared" si="62"/>
        <v>6</v>
      </c>
      <c r="BN113" s="48">
        <v>102</v>
      </c>
      <c r="BO113" s="47">
        <f t="shared" si="79"/>
        <v>612</v>
      </c>
      <c r="BP113" s="136"/>
      <c r="BQ113" s="137"/>
      <c r="BR113" s="138">
        <v>6</v>
      </c>
      <c r="BS113" s="63">
        <f t="shared" si="69"/>
        <v>2</v>
      </c>
      <c r="BT113" s="63">
        <f t="shared" si="68"/>
        <v>6</v>
      </c>
      <c r="BU113" s="577">
        <f t="shared" si="75"/>
        <v>6</v>
      </c>
      <c r="BV113" s="566">
        <v>102</v>
      </c>
      <c r="BW113" s="139"/>
      <c r="BX113" s="59"/>
      <c r="BY113" s="59"/>
      <c r="BZ113" s="139"/>
      <c r="CA113" s="5">
        <f t="shared" si="70"/>
        <v>102</v>
      </c>
      <c r="CB113" s="59">
        <f t="shared" si="71"/>
        <v>102</v>
      </c>
      <c r="CC113" s="587"/>
      <c r="CD113" s="596">
        <f t="shared" si="76"/>
        <v>102</v>
      </c>
      <c r="CE113" s="5">
        <f t="shared" si="77"/>
        <v>612</v>
      </c>
      <c r="CF113" s="724"/>
      <c r="CG113" s="606"/>
      <c r="CH113" s="707" t="str">
        <f t="shared" si="63"/>
        <v/>
      </c>
      <c r="CI113" s="59" t="str">
        <f t="shared" si="64"/>
        <v/>
      </c>
      <c r="CJ113" s="530" t="e">
        <f t="shared" si="61"/>
        <v>#VALUE!</v>
      </c>
      <c r="CK113" s="727"/>
      <c r="CL113" s="792"/>
    </row>
    <row r="114" spans="1:90" ht="13.15" customHeight="1" x14ac:dyDescent="0.25">
      <c r="A114" s="737"/>
      <c r="B114" s="129"/>
      <c r="C114" s="714"/>
      <c r="D114" s="383">
        <v>108</v>
      </c>
      <c r="E114" s="131" t="s">
        <v>546</v>
      </c>
      <c r="F114" s="182" t="s">
        <v>547</v>
      </c>
      <c r="G114" s="293" t="s">
        <v>1322</v>
      </c>
      <c r="H114" s="9">
        <v>1</v>
      </c>
      <c r="I114" s="80"/>
      <c r="J114" s="81">
        <f t="shared" ref="J114:J188" si="81">K114/1.23</f>
        <v>69.105691056910572</v>
      </c>
      <c r="K114" s="80">
        <v>85</v>
      </c>
      <c r="L114" s="80">
        <f t="shared" si="73"/>
        <v>69.105691056910572</v>
      </c>
      <c r="M114" s="80">
        <f>H114*K114</f>
        <v>85</v>
      </c>
      <c r="N114" s="140">
        <f>K114*1.11</f>
        <v>94.350000000000009</v>
      </c>
      <c r="O114" s="10">
        <f>K114*35%</f>
        <v>29.749999999999996</v>
      </c>
      <c r="P114" s="10">
        <f>N114*H114</f>
        <v>94.350000000000009</v>
      </c>
      <c r="Q114" s="11">
        <f>K114+O114</f>
        <v>114.75</v>
      </c>
      <c r="R114" s="12">
        <f>Q114*H114</f>
        <v>114.75</v>
      </c>
      <c r="S114" s="4">
        <f>K114*1.2</f>
        <v>102</v>
      </c>
      <c r="T114" s="137">
        <f>H114*S114</f>
        <v>102</v>
      </c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4">
        <f t="shared" si="80"/>
        <v>0</v>
      </c>
      <c r="AH114" s="63"/>
      <c r="AI114" s="63"/>
      <c r="AJ114" s="63">
        <f t="shared" si="74"/>
        <v>0</v>
      </c>
      <c r="AK114" s="43"/>
      <c r="AL114" s="43"/>
      <c r="AM114" s="43"/>
      <c r="AN114" s="43"/>
      <c r="AO114" s="43"/>
      <c r="AP114" s="54"/>
      <c r="AQ114" s="54"/>
      <c r="AR114" s="54"/>
      <c r="AS114" s="54"/>
      <c r="AT114" s="54"/>
      <c r="AU114" s="54"/>
      <c r="AV114" s="54"/>
      <c r="AW114" s="45">
        <f t="shared" si="78"/>
        <v>0</v>
      </c>
      <c r="AX114" s="51">
        <v>102</v>
      </c>
      <c r="AY114" s="46">
        <v>18.68</v>
      </c>
      <c r="AZ114" s="51">
        <f t="shared" si="72"/>
        <v>0</v>
      </c>
      <c r="BA114" s="75"/>
      <c r="BB114" s="75"/>
      <c r="BC114" s="75"/>
      <c r="BD114" s="75"/>
      <c r="BE114" s="75"/>
      <c r="BF114" s="74"/>
      <c r="BG114" s="74"/>
      <c r="BH114" s="74"/>
      <c r="BI114" s="74"/>
      <c r="BJ114" s="74"/>
      <c r="BK114" s="75"/>
      <c r="BL114" s="75"/>
      <c r="BM114" s="47">
        <f t="shared" si="62"/>
        <v>0</v>
      </c>
      <c r="BN114" s="61"/>
      <c r="BO114" s="60">
        <f t="shared" si="79"/>
        <v>0</v>
      </c>
      <c r="BP114" s="141"/>
      <c r="BQ114" s="137"/>
      <c r="BR114" s="138">
        <v>1</v>
      </c>
      <c r="BS114" s="63">
        <f t="shared" si="69"/>
        <v>0.33333333333333331</v>
      </c>
      <c r="BT114" s="63">
        <f t="shared" si="68"/>
        <v>1</v>
      </c>
      <c r="BU114" s="577">
        <f t="shared" si="75"/>
        <v>1</v>
      </c>
      <c r="BV114" s="566">
        <f>(J114+AY114)/2</f>
        <v>43.892845528455283</v>
      </c>
      <c r="BW114" s="139"/>
      <c r="BX114" s="59">
        <v>29.26</v>
      </c>
      <c r="BY114" s="59">
        <v>53</v>
      </c>
      <c r="BZ114" s="139"/>
      <c r="CA114" s="5">
        <f t="shared" si="70"/>
        <v>53</v>
      </c>
      <c r="CB114" s="59">
        <f t="shared" si="71"/>
        <v>18.68</v>
      </c>
      <c r="CC114" s="587"/>
      <c r="CD114" s="596">
        <f t="shared" si="76"/>
        <v>35.840000000000003</v>
      </c>
      <c r="CE114" s="5">
        <f t="shared" si="77"/>
        <v>35.840000000000003</v>
      </c>
      <c r="CF114" s="724"/>
      <c r="CG114" s="606"/>
      <c r="CH114" s="707" t="str">
        <f t="shared" si="63"/>
        <v/>
      </c>
      <c r="CI114" s="59" t="str">
        <f t="shared" si="64"/>
        <v/>
      </c>
      <c r="CJ114" s="530" t="e">
        <f t="shared" si="61"/>
        <v>#VALUE!</v>
      </c>
      <c r="CK114" s="727"/>
      <c r="CL114" s="792"/>
    </row>
    <row r="115" spans="1:90" ht="13.15" customHeight="1" x14ac:dyDescent="0.25">
      <c r="A115" s="737"/>
      <c r="B115" s="37">
        <v>87</v>
      </c>
      <c r="C115" s="714"/>
      <c r="D115" s="383">
        <v>109</v>
      </c>
      <c r="E115" s="131" t="s">
        <v>548</v>
      </c>
      <c r="F115" s="182" t="s">
        <v>549</v>
      </c>
      <c r="G115" s="293" t="s">
        <v>1322</v>
      </c>
      <c r="H115" s="9">
        <v>1</v>
      </c>
      <c r="I115" s="80"/>
      <c r="J115" s="81">
        <f t="shared" si="81"/>
        <v>79.674796747967477</v>
      </c>
      <c r="K115" s="80">
        <v>98</v>
      </c>
      <c r="L115" s="80">
        <f t="shared" si="73"/>
        <v>79.674796747967477</v>
      </c>
      <c r="M115" s="80">
        <f>H115*K115</f>
        <v>98</v>
      </c>
      <c r="N115" s="140">
        <f>K115*1.11</f>
        <v>108.78000000000002</v>
      </c>
      <c r="O115" s="10">
        <f>K115*35%</f>
        <v>34.299999999999997</v>
      </c>
      <c r="P115" s="10">
        <f>N115*H115</f>
        <v>108.78000000000002</v>
      </c>
      <c r="Q115" s="11">
        <f>K115+O115</f>
        <v>132.30000000000001</v>
      </c>
      <c r="R115" s="12">
        <f>Q115*H115</f>
        <v>132.30000000000001</v>
      </c>
      <c r="S115" s="4">
        <f>K115*1.2</f>
        <v>117.6</v>
      </c>
      <c r="T115" s="137">
        <f>H115*S115</f>
        <v>117.6</v>
      </c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4">
        <f t="shared" si="80"/>
        <v>0</v>
      </c>
      <c r="AH115" s="63"/>
      <c r="AI115" s="63"/>
      <c r="AJ115" s="63">
        <f t="shared" si="74"/>
        <v>0</v>
      </c>
      <c r="AK115" s="43"/>
      <c r="AL115" s="43"/>
      <c r="AM115" s="43"/>
      <c r="AN115" s="43"/>
      <c r="AO115" s="43"/>
      <c r="AP115" s="54"/>
      <c r="AQ115" s="54"/>
      <c r="AR115" s="54"/>
      <c r="AS115" s="54"/>
      <c r="AT115" s="54"/>
      <c r="AU115" s="54"/>
      <c r="AV115" s="54"/>
      <c r="AW115" s="45">
        <f t="shared" si="78"/>
        <v>0</v>
      </c>
      <c r="AX115" s="51">
        <v>117.6</v>
      </c>
      <c r="AY115" s="46">
        <v>36.14</v>
      </c>
      <c r="AZ115" s="51">
        <f t="shared" si="72"/>
        <v>0</v>
      </c>
      <c r="BA115" s="75"/>
      <c r="BB115" s="75"/>
      <c r="BC115" s="75"/>
      <c r="BD115" s="75"/>
      <c r="BE115" s="75"/>
      <c r="BF115" s="74"/>
      <c r="BG115" s="74"/>
      <c r="BH115" s="74"/>
      <c r="BI115" s="74"/>
      <c r="BJ115" s="74"/>
      <c r="BK115" s="75"/>
      <c r="BL115" s="75"/>
      <c r="BM115" s="47">
        <f t="shared" si="62"/>
        <v>0</v>
      </c>
      <c r="BN115" s="61"/>
      <c r="BO115" s="60">
        <f t="shared" si="79"/>
        <v>0</v>
      </c>
      <c r="BP115" s="141"/>
      <c r="BQ115" s="137"/>
      <c r="BR115" s="138">
        <v>1</v>
      </c>
      <c r="BS115" s="63">
        <f t="shared" si="69"/>
        <v>0.33333333333333331</v>
      </c>
      <c r="BT115" s="63">
        <f t="shared" si="68"/>
        <v>1</v>
      </c>
      <c r="BU115" s="577">
        <f t="shared" si="75"/>
        <v>1</v>
      </c>
      <c r="BV115" s="566">
        <f>(J115+AY115)/2</f>
        <v>57.907398373983739</v>
      </c>
      <c r="BW115" s="139"/>
      <c r="BX115" s="59">
        <v>38.619999999999997</v>
      </c>
      <c r="BY115" s="59">
        <v>69.959999999999994</v>
      </c>
      <c r="BZ115" s="139"/>
      <c r="CA115" s="5">
        <f t="shared" si="70"/>
        <v>69.959999999999994</v>
      </c>
      <c r="CB115" s="59">
        <f t="shared" si="71"/>
        <v>36.14</v>
      </c>
      <c r="CC115" s="587"/>
      <c r="CD115" s="596">
        <f t="shared" si="76"/>
        <v>53.05</v>
      </c>
      <c r="CE115" s="5">
        <f t="shared" si="77"/>
        <v>53.05</v>
      </c>
      <c r="CF115" s="724"/>
      <c r="CG115" s="606"/>
      <c r="CH115" s="707" t="str">
        <f t="shared" si="63"/>
        <v/>
      </c>
      <c r="CI115" s="59" t="str">
        <f t="shared" si="64"/>
        <v/>
      </c>
      <c r="CJ115" s="530" t="e">
        <f t="shared" si="61"/>
        <v>#VALUE!</v>
      </c>
      <c r="CK115" s="727"/>
      <c r="CL115" s="792"/>
    </row>
    <row r="116" spans="1:90" ht="13.15" customHeight="1" thickBot="1" x14ac:dyDescent="0.3">
      <c r="A116" s="738"/>
      <c r="B116" s="130"/>
      <c r="C116" s="715"/>
      <c r="D116" s="384">
        <v>110</v>
      </c>
      <c r="E116" s="202" t="s">
        <v>550</v>
      </c>
      <c r="F116" s="203" t="s">
        <v>551</v>
      </c>
      <c r="G116" s="294" t="s">
        <v>1322</v>
      </c>
      <c r="H116" s="101">
        <v>2</v>
      </c>
      <c r="I116" s="102"/>
      <c r="J116" s="103">
        <f t="shared" si="81"/>
        <v>60.975609756097562</v>
      </c>
      <c r="K116" s="102">
        <v>75</v>
      </c>
      <c r="L116" s="102">
        <f t="shared" si="73"/>
        <v>121.95121951219512</v>
      </c>
      <c r="M116" s="102">
        <f>H116*K116</f>
        <v>150</v>
      </c>
      <c r="N116" s="204">
        <f>K116*1.11</f>
        <v>83.250000000000014</v>
      </c>
      <c r="O116" s="19">
        <f>K116*35%</f>
        <v>26.25</v>
      </c>
      <c r="P116" s="19">
        <f>N116*H116</f>
        <v>166.50000000000003</v>
      </c>
      <c r="Q116" s="20">
        <f>K116+O116</f>
        <v>101.25</v>
      </c>
      <c r="R116" s="21">
        <f>Q116*H116</f>
        <v>202.5</v>
      </c>
      <c r="S116" s="205">
        <f>K116*1.2</f>
        <v>90</v>
      </c>
      <c r="T116" s="206">
        <f>H116*S116</f>
        <v>180</v>
      </c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5">
        <f t="shared" si="80"/>
        <v>0</v>
      </c>
      <c r="AH116" s="106"/>
      <c r="AI116" s="106"/>
      <c r="AJ116" s="106">
        <f t="shared" si="74"/>
        <v>0</v>
      </c>
      <c r="AK116" s="104"/>
      <c r="AL116" s="104"/>
      <c r="AM116" s="104"/>
      <c r="AN116" s="104"/>
      <c r="AO116" s="104"/>
      <c r="AP116" s="107"/>
      <c r="AQ116" s="107"/>
      <c r="AR116" s="107"/>
      <c r="AS116" s="107"/>
      <c r="AT116" s="107"/>
      <c r="AU116" s="107"/>
      <c r="AV116" s="107"/>
      <c r="AW116" s="108">
        <f t="shared" si="78"/>
        <v>0</v>
      </c>
      <c r="AX116" s="109">
        <v>90</v>
      </c>
      <c r="AY116" s="126">
        <v>15.47</v>
      </c>
      <c r="AZ116" s="109">
        <f t="shared" si="72"/>
        <v>0</v>
      </c>
      <c r="BA116" s="127"/>
      <c r="BB116" s="127"/>
      <c r="BC116" s="127"/>
      <c r="BD116" s="127"/>
      <c r="BE116" s="127"/>
      <c r="BF116" s="110"/>
      <c r="BG116" s="110"/>
      <c r="BH116" s="110"/>
      <c r="BI116" s="110"/>
      <c r="BJ116" s="110"/>
      <c r="BK116" s="127"/>
      <c r="BL116" s="127"/>
      <c r="BM116" s="111">
        <f t="shared" si="62"/>
        <v>0</v>
      </c>
      <c r="BN116" s="128"/>
      <c r="BO116" s="113">
        <f t="shared" si="79"/>
        <v>0</v>
      </c>
      <c r="BP116" s="207"/>
      <c r="BQ116" s="206"/>
      <c r="BR116" s="208">
        <v>2</v>
      </c>
      <c r="BS116" s="106">
        <f t="shared" si="69"/>
        <v>0.66666666666666663</v>
      </c>
      <c r="BT116" s="106">
        <f t="shared" si="68"/>
        <v>2</v>
      </c>
      <c r="BU116" s="578">
        <f t="shared" si="75"/>
        <v>2</v>
      </c>
      <c r="BV116" s="567">
        <f>(J116+AY116)/2</f>
        <v>38.222804878048784</v>
      </c>
      <c r="BW116" s="209"/>
      <c r="BX116" s="112">
        <v>23.68</v>
      </c>
      <c r="BY116" s="112">
        <v>42.9</v>
      </c>
      <c r="BZ116" s="209"/>
      <c r="CA116" s="210">
        <f t="shared" si="70"/>
        <v>42.9</v>
      </c>
      <c r="CB116" s="112">
        <f t="shared" si="71"/>
        <v>15.47</v>
      </c>
      <c r="CC116" s="588"/>
      <c r="CD116" s="597">
        <f t="shared" si="76"/>
        <v>29.184999999999999</v>
      </c>
      <c r="CE116" s="210">
        <f t="shared" si="77"/>
        <v>58.37</v>
      </c>
      <c r="CF116" s="725"/>
      <c r="CG116" s="607"/>
      <c r="CH116" s="708" t="str">
        <f t="shared" si="63"/>
        <v/>
      </c>
      <c r="CI116" s="112" t="str">
        <f t="shared" si="64"/>
        <v/>
      </c>
      <c r="CJ116" s="531" t="e">
        <f t="shared" si="61"/>
        <v>#VALUE!</v>
      </c>
      <c r="CK116" s="728"/>
      <c r="CL116" s="793"/>
    </row>
    <row r="117" spans="1:90" ht="13.15" customHeight="1" x14ac:dyDescent="0.25">
      <c r="A117" s="734" t="s">
        <v>455</v>
      </c>
      <c r="B117" s="349"/>
      <c r="C117" s="755">
        <v>17</v>
      </c>
      <c r="D117" s="444">
        <v>111</v>
      </c>
      <c r="E117" s="193" t="s">
        <v>552</v>
      </c>
      <c r="F117" s="194" t="s">
        <v>553</v>
      </c>
      <c r="G117" s="292" t="s">
        <v>1322</v>
      </c>
      <c r="H117" s="92">
        <v>2</v>
      </c>
      <c r="I117" s="115"/>
      <c r="J117" s="116">
        <f t="shared" si="81"/>
        <v>41.463414634146339</v>
      </c>
      <c r="K117" s="115">
        <v>51</v>
      </c>
      <c r="L117" s="115">
        <f t="shared" si="73"/>
        <v>82.926829268292678</v>
      </c>
      <c r="M117" s="115">
        <f>H117*K117</f>
        <v>102</v>
      </c>
      <c r="N117" s="236">
        <f>K117*1.11</f>
        <v>56.610000000000007</v>
      </c>
      <c r="O117" s="22">
        <f>K117*35%</f>
        <v>17.849999999999998</v>
      </c>
      <c r="P117" s="22">
        <f>N117*H117</f>
        <v>113.22000000000001</v>
      </c>
      <c r="Q117" s="23">
        <f>K117+O117</f>
        <v>68.849999999999994</v>
      </c>
      <c r="R117" s="24">
        <f>Q117*H117</f>
        <v>137.69999999999999</v>
      </c>
      <c r="S117" s="94">
        <f>K117*1.2</f>
        <v>61.199999999999996</v>
      </c>
      <c r="T117" s="196">
        <f>H117*S117</f>
        <v>122.39999999999999</v>
      </c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6">
        <f t="shared" si="80"/>
        <v>0</v>
      </c>
      <c r="AH117" s="198"/>
      <c r="AI117" s="198"/>
      <c r="AJ117" s="198">
        <f t="shared" si="74"/>
        <v>0</v>
      </c>
      <c r="AK117" s="95"/>
      <c r="AL117" s="95"/>
      <c r="AM117" s="95"/>
      <c r="AN117" s="95"/>
      <c r="AO117" s="95"/>
      <c r="AP117" s="97"/>
      <c r="AQ117" s="97"/>
      <c r="AR117" s="97"/>
      <c r="AS117" s="97"/>
      <c r="AT117" s="97"/>
      <c r="AU117" s="97"/>
      <c r="AV117" s="97"/>
      <c r="AW117" s="98">
        <f t="shared" si="78"/>
        <v>0</v>
      </c>
      <c r="AX117" s="118">
        <v>61.2</v>
      </c>
      <c r="AY117" s="119">
        <v>26.9</v>
      </c>
      <c r="AZ117" s="118">
        <f t="shared" si="72"/>
        <v>0</v>
      </c>
      <c r="BA117" s="120"/>
      <c r="BB117" s="120"/>
      <c r="BC117" s="120"/>
      <c r="BD117" s="120"/>
      <c r="BE117" s="120"/>
      <c r="BF117" s="121"/>
      <c r="BG117" s="121"/>
      <c r="BH117" s="121"/>
      <c r="BI117" s="121"/>
      <c r="BJ117" s="121"/>
      <c r="BK117" s="120"/>
      <c r="BL117" s="120"/>
      <c r="BM117" s="100">
        <f t="shared" si="62"/>
        <v>0</v>
      </c>
      <c r="BN117" s="122"/>
      <c r="BO117" s="123">
        <f t="shared" si="79"/>
        <v>0</v>
      </c>
      <c r="BP117" s="243"/>
      <c r="BQ117" s="196"/>
      <c r="BR117" s="197">
        <v>2</v>
      </c>
      <c r="BS117" s="198">
        <f t="shared" si="69"/>
        <v>0.66666666666666663</v>
      </c>
      <c r="BT117" s="198">
        <f t="shared" si="68"/>
        <v>2</v>
      </c>
      <c r="BU117" s="579">
        <f t="shared" si="75"/>
        <v>2</v>
      </c>
      <c r="BV117" s="565">
        <f>(J117+AY117)/2</f>
        <v>34.181707317073169</v>
      </c>
      <c r="BW117" s="200"/>
      <c r="BX117" s="199">
        <v>35.6</v>
      </c>
      <c r="BY117" s="199">
        <v>64.5</v>
      </c>
      <c r="BZ117" s="200"/>
      <c r="CA117" s="201">
        <f t="shared" si="70"/>
        <v>61.2</v>
      </c>
      <c r="CB117" s="199">
        <f t="shared" si="71"/>
        <v>26.9</v>
      </c>
      <c r="CC117" s="586"/>
      <c r="CD117" s="595">
        <f t="shared" si="76"/>
        <v>44.05</v>
      </c>
      <c r="CE117" s="201">
        <f t="shared" si="77"/>
        <v>88.1</v>
      </c>
      <c r="CF117" s="723">
        <f>SUM(CE117:CE123)</f>
        <v>1609.89</v>
      </c>
      <c r="CG117" s="605"/>
      <c r="CH117" s="706" t="str">
        <f t="shared" si="63"/>
        <v/>
      </c>
      <c r="CI117" s="199" t="str">
        <f t="shared" si="64"/>
        <v/>
      </c>
      <c r="CJ117" s="201" t="e">
        <f t="shared" si="61"/>
        <v>#VALUE!</v>
      </c>
      <c r="CK117" s="732" t="e">
        <f>SUM(CJ117:CJ123)</f>
        <v>#VALUE!</v>
      </c>
      <c r="CL117" s="794" t="e">
        <f>(CF117-CK117)/CF117</f>
        <v>#VALUE!</v>
      </c>
    </row>
    <row r="118" spans="1:90" ht="13.15" customHeight="1" x14ac:dyDescent="0.25">
      <c r="A118" s="735"/>
      <c r="B118" s="348"/>
      <c r="C118" s="756"/>
      <c r="D118" s="443">
        <v>112</v>
      </c>
      <c r="E118" s="131"/>
      <c r="F118" s="182" t="s">
        <v>958</v>
      </c>
      <c r="G118" s="293" t="s">
        <v>1322</v>
      </c>
      <c r="H118" s="9"/>
      <c r="I118" s="80"/>
      <c r="J118" s="81"/>
      <c r="K118" s="80"/>
      <c r="L118" s="80"/>
      <c r="M118" s="80"/>
      <c r="N118" s="140"/>
      <c r="O118" s="10"/>
      <c r="P118" s="10"/>
      <c r="Q118" s="11"/>
      <c r="R118" s="12"/>
      <c r="S118" s="4"/>
      <c r="T118" s="137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4"/>
      <c r="AH118" s="63"/>
      <c r="AI118" s="63"/>
      <c r="AJ118" s="63"/>
      <c r="AK118" s="43"/>
      <c r="AL118" s="43"/>
      <c r="AM118" s="43"/>
      <c r="AN118" s="43"/>
      <c r="AO118" s="43"/>
      <c r="AP118" s="54"/>
      <c r="AQ118" s="54"/>
      <c r="AR118" s="54"/>
      <c r="AS118" s="54"/>
      <c r="AT118" s="54"/>
      <c r="AU118" s="54"/>
      <c r="AV118" s="54"/>
      <c r="AW118" s="45"/>
      <c r="AX118" s="51"/>
      <c r="AY118" s="46"/>
      <c r="AZ118" s="51"/>
      <c r="BA118" s="75"/>
      <c r="BB118" s="75"/>
      <c r="BC118" s="75"/>
      <c r="BD118" s="75"/>
      <c r="BE118" s="75"/>
      <c r="BF118" s="74"/>
      <c r="BG118" s="74"/>
      <c r="BH118" s="74"/>
      <c r="BI118" s="74"/>
      <c r="BJ118" s="74"/>
      <c r="BK118" s="75"/>
      <c r="BL118" s="75"/>
      <c r="BM118" s="47"/>
      <c r="BN118" s="61"/>
      <c r="BO118" s="60"/>
      <c r="BP118" s="141"/>
      <c r="BQ118" s="137"/>
      <c r="BR118" s="138"/>
      <c r="BS118" s="63"/>
      <c r="BT118" s="63"/>
      <c r="BU118" s="577">
        <v>1</v>
      </c>
      <c r="BV118" s="566"/>
      <c r="BW118" s="139"/>
      <c r="BX118" s="59"/>
      <c r="BY118" s="59"/>
      <c r="BZ118" s="139"/>
      <c r="CA118" s="5"/>
      <c r="CB118" s="59"/>
      <c r="CC118" s="587"/>
      <c r="CD118" s="596">
        <v>66.77</v>
      </c>
      <c r="CE118" s="5">
        <f t="shared" si="77"/>
        <v>66.77</v>
      </c>
      <c r="CF118" s="724"/>
      <c r="CG118" s="606"/>
      <c r="CH118" s="707" t="str">
        <f t="shared" si="63"/>
        <v/>
      </c>
      <c r="CI118" s="59" t="str">
        <f t="shared" si="64"/>
        <v/>
      </c>
      <c r="CJ118" s="5" t="e">
        <f t="shared" si="61"/>
        <v>#VALUE!</v>
      </c>
      <c r="CK118" s="727"/>
      <c r="CL118" s="792"/>
    </row>
    <row r="119" spans="1:90" ht="13.15" customHeight="1" x14ac:dyDescent="0.25">
      <c r="A119" s="737"/>
      <c r="B119" s="348"/>
      <c r="C119" s="757"/>
      <c r="D119" s="443">
        <v>113</v>
      </c>
      <c r="E119" s="131" t="s">
        <v>554</v>
      </c>
      <c r="F119" s="182" t="s">
        <v>555</v>
      </c>
      <c r="G119" s="293" t="s">
        <v>1322</v>
      </c>
      <c r="H119" s="9">
        <v>2</v>
      </c>
      <c r="I119" s="80"/>
      <c r="J119" s="81">
        <f t="shared" si="81"/>
        <v>45.528455284552848</v>
      </c>
      <c r="K119" s="80">
        <v>56</v>
      </c>
      <c r="L119" s="80">
        <f t="shared" si="73"/>
        <v>91.056910569105696</v>
      </c>
      <c r="M119" s="80">
        <f>H119*K119</f>
        <v>112</v>
      </c>
      <c r="N119" s="140">
        <f>K119*1.11</f>
        <v>62.160000000000004</v>
      </c>
      <c r="O119" s="10">
        <f>K119*35%</f>
        <v>19.599999999999998</v>
      </c>
      <c r="P119" s="10">
        <f>N119*H119</f>
        <v>124.32000000000001</v>
      </c>
      <c r="Q119" s="11">
        <f>K119+O119</f>
        <v>75.599999999999994</v>
      </c>
      <c r="R119" s="12">
        <f>Q119*H119</f>
        <v>151.19999999999999</v>
      </c>
      <c r="S119" s="4">
        <f>K119*1.2</f>
        <v>67.2</v>
      </c>
      <c r="T119" s="137">
        <f>H119*S119</f>
        <v>134.4</v>
      </c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4">
        <f t="shared" si="80"/>
        <v>0</v>
      </c>
      <c r="AH119" s="63"/>
      <c r="AI119" s="63"/>
      <c r="AJ119" s="63">
        <f t="shared" si="74"/>
        <v>0</v>
      </c>
      <c r="AK119" s="43"/>
      <c r="AL119" s="43"/>
      <c r="AM119" s="43"/>
      <c r="AN119" s="43"/>
      <c r="AO119" s="43"/>
      <c r="AP119" s="54"/>
      <c r="AQ119" s="54"/>
      <c r="AR119" s="54"/>
      <c r="AS119" s="54"/>
      <c r="AT119" s="54"/>
      <c r="AU119" s="54"/>
      <c r="AV119" s="54"/>
      <c r="AW119" s="45">
        <f t="shared" si="78"/>
        <v>0</v>
      </c>
      <c r="AX119" s="51">
        <v>67.2</v>
      </c>
      <c r="AY119" s="46">
        <v>42.06</v>
      </c>
      <c r="AZ119" s="51">
        <f t="shared" si="72"/>
        <v>0</v>
      </c>
      <c r="BA119" s="75"/>
      <c r="BB119" s="75"/>
      <c r="BC119" s="75"/>
      <c r="BD119" s="75"/>
      <c r="BE119" s="75"/>
      <c r="BF119" s="74"/>
      <c r="BG119" s="74"/>
      <c r="BH119" s="74"/>
      <c r="BI119" s="74"/>
      <c r="BJ119" s="74"/>
      <c r="BK119" s="75"/>
      <c r="BL119" s="75"/>
      <c r="BM119" s="47">
        <f t="shared" si="62"/>
        <v>0</v>
      </c>
      <c r="BN119" s="61"/>
      <c r="BO119" s="60">
        <f t="shared" si="79"/>
        <v>0</v>
      </c>
      <c r="BP119" s="141"/>
      <c r="BQ119" s="137"/>
      <c r="BR119" s="138">
        <v>2</v>
      </c>
      <c r="BS119" s="63">
        <f>+(H119+AG119+AW119+BM119)/3</f>
        <v>0.66666666666666663</v>
      </c>
      <c r="BT119" s="63">
        <f t="shared" si="68"/>
        <v>2</v>
      </c>
      <c r="BU119" s="577">
        <f t="shared" si="75"/>
        <v>2</v>
      </c>
      <c r="BV119" s="566">
        <v>45.53</v>
      </c>
      <c r="BW119" s="139"/>
      <c r="BX119" s="59">
        <v>69.63</v>
      </c>
      <c r="BY119" s="59">
        <v>126.14</v>
      </c>
      <c r="BZ119" s="139"/>
      <c r="CA119" s="5">
        <f>MIN(I119,AH119,AX119,BN119,BY119)</f>
        <v>67.2</v>
      </c>
      <c r="CB119" s="59">
        <f>MIN(J119,AH119,AI119,AX119,AY119,BN119,BX119)</f>
        <v>42.06</v>
      </c>
      <c r="CC119" s="587"/>
      <c r="CD119" s="596">
        <f t="shared" si="76"/>
        <v>54.63</v>
      </c>
      <c r="CE119" s="5">
        <f t="shared" si="77"/>
        <v>109.26</v>
      </c>
      <c r="CF119" s="724"/>
      <c r="CG119" s="606"/>
      <c r="CH119" s="707" t="str">
        <f t="shared" si="63"/>
        <v/>
      </c>
      <c r="CI119" s="59" t="str">
        <f t="shared" si="64"/>
        <v/>
      </c>
      <c r="CJ119" s="5" t="e">
        <f t="shared" si="61"/>
        <v>#VALUE!</v>
      </c>
      <c r="CK119" s="727"/>
      <c r="CL119" s="792"/>
    </row>
    <row r="120" spans="1:90" ht="13.15" customHeight="1" x14ac:dyDescent="0.25">
      <c r="A120" s="737"/>
      <c r="B120" s="348"/>
      <c r="C120" s="757"/>
      <c r="D120" s="443">
        <v>114</v>
      </c>
      <c r="E120" s="131"/>
      <c r="F120" s="182" t="s">
        <v>959</v>
      </c>
      <c r="G120" s="293" t="s">
        <v>1322</v>
      </c>
      <c r="H120" s="9"/>
      <c r="I120" s="80"/>
      <c r="J120" s="81"/>
      <c r="K120" s="80"/>
      <c r="L120" s="80"/>
      <c r="M120" s="80"/>
      <c r="N120" s="140"/>
      <c r="O120" s="10"/>
      <c r="P120" s="10"/>
      <c r="Q120" s="11"/>
      <c r="R120" s="12"/>
      <c r="S120" s="4"/>
      <c r="T120" s="137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4"/>
      <c r="AH120" s="63"/>
      <c r="AI120" s="63"/>
      <c r="AJ120" s="63"/>
      <c r="AK120" s="43"/>
      <c r="AL120" s="43"/>
      <c r="AM120" s="43"/>
      <c r="AN120" s="43"/>
      <c r="AO120" s="43"/>
      <c r="AP120" s="54"/>
      <c r="AQ120" s="54"/>
      <c r="AR120" s="54"/>
      <c r="AS120" s="54"/>
      <c r="AT120" s="54"/>
      <c r="AU120" s="54"/>
      <c r="AV120" s="54"/>
      <c r="AW120" s="45"/>
      <c r="AX120" s="51"/>
      <c r="AY120" s="46"/>
      <c r="AZ120" s="51"/>
      <c r="BA120" s="75"/>
      <c r="BB120" s="75"/>
      <c r="BC120" s="75"/>
      <c r="BD120" s="75"/>
      <c r="BE120" s="75"/>
      <c r="BF120" s="74"/>
      <c r="BG120" s="74"/>
      <c r="BH120" s="74"/>
      <c r="BI120" s="74"/>
      <c r="BJ120" s="74"/>
      <c r="BK120" s="75"/>
      <c r="BL120" s="75"/>
      <c r="BM120" s="47"/>
      <c r="BN120" s="61"/>
      <c r="BO120" s="60"/>
      <c r="BP120" s="141"/>
      <c r="BQ120" s="137"/>
      <c r="BR120" s="138"/>
      <c r="BS120" s="63"/>
      <c r="BT120" s="63"/>
      <c r="BU120" s="577">
        <v>1</v>
      </c>
      <c r="BV120" s="566"/>
      <c r="BW120" s="139"/>
      <c r="BX120" s="59"/>
      <c r="BY120" s="59"/>
      <c r="BZ120" s="139"/>
      <c r="CA120" s="5"/>
      <c r="CB120" s="59"/>
      <c r="CC120" s="587"/>
      <c r="CD120" s="596">
        <v>110</v>
      </c>
      <c r="CE120" s="5">
        <f t="shared" si="77"/>
        <v>110</v>
      </c>
      <c r="CF120" s="724"/>
      <c r="CG120" s="606"/>
      <c r="CH120" s="707" t="str">
        <f t="shared" si="63"/>
        <v/>
      </c>
      <c r="CI120" s="59" t="str">
        <f t="shared" si="64"/>
        <v/>
      </c>
      <c r="CJ120" s="5" t="e">
        <f t="shared" si="61"/>
        <v>#VALUE!</v>
      </c>
      <c r="CK120" s="727"/>
      <c r="CL120" s="792"/>
    </row>
    <row r="121" spans="1:90" ht="13.15" customHeight="1" x14ac:dyDescent="0.25">
      <c r="A121" s="737"/>
      <c r="B121" s="348">
        <v>88</v>
      </c>
      <c r="C121" s="757"/>
      <c r="D121" s="443">
        <v>115</v>
      </c>
      <c r="E121" s="134" t="s">
        <v>107</v>
      </c>
      <c r="F121" s="185" t="s">
        <v>108</v>
      </c>
      <c r="G121" s="293" t="s">
        <v>1322</v>
      </c>
      <c r="H121" s="9"/>
      <c r="I121" s="79"/>
      <c r="J121" s="68"/>
      <c r="K121" s="79"/>
      <c r="L121" s="79">
        <f t="shared" si="73"/>
        <v>0</v>
      </c>
      <c r="M121" s="79"/>
      <c r="N121" s="140"/>
      <c r="O121" s="10"/>
      <c r="P121" s="10"/>
      <c r="Q121" s="11"/>
      <c r="R121" s="12"/>
      <c r="S121" s="4"/>
      <c r="T121" s="137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4">
        <f t="shared" si="80"/>
        <v>0</v>
      </c>
      <c r="AH121" s="63"/>
      <c r="AI121" s="63"/>
      <c r="AJ121" s="63">
        <f t="shared" si="74"/>
        <v>0</v>
      </c>
      <c r="AK121" s="43"/>
      <c r="AL121" s="43"/>
      <c r="AM121" s="43"/>
      <c r="AN121" s="43"/>
      <c r="AO121" s="43"/>
      <c r="AP121" s="54"/>
      <c r="AQ121" s="54"/>
      <c r="AR121" s="54"/>
      <c r="AS121" s="54"/>
      <c r="AT121" s="54"/>
      <c r="AU121" s="54"/>
      <c r="AV121" s="54"/>
      <c r="AW121" s="45">
        <f t="shared" si="78"/>
        <v>0</v>
      </c>
      <c r="AX121" s="58"/>
      <c r="AY121" s="62"/>
      <c r="AZ121" s="58">
        <f t="shared" si="72"/>
        <v>0</v>
      </c>
      <c r="BA121" s="75"/>
      <c r="BB121" s="75"/>
      <c r="BC121" s="75"/>
      <c r="BD121" s="75"/>
      <c r="BE121" s="75"/>
      <c r="BF121" s="74"/>
      <c r="BG121" s="74">
        <v>2</v>
      </c>
      <c r="BH121" s="74"/>
      <c r="BI121" s="74"/>
      <c r="BJ121" s="74"/>
      <c r="BK121" s="75"/>
      <c r="BL121" s="75"/>
      <c r="BM121" s="47">
        <f t="shared" si="62"/>
        <v>2</v>
      </c>
      <c r="BN121" s="47">
        <v>295</v>
      </c>
      <c r="BO121" s="47">
        <f t="shared" si="79"/>
        <v>590</v>
      </c>
      <c r="BP121" s="136" t="s">
        <v>1327</v>
      </c>
      <c r="BQ121" s="137"/>
      <c r="BR121" s="138">
        <v>2</v>
      </c>
      <c r="BS121" s="63">
        <f t="shared" ref="BS121:BS140" si="82">+(H121+AG121+AW121+BM121)/3</f>
        <v>0.66666666666666663</v>
      </c>
      <c r="BT121" s="63">
        <f t="shared" si="68"/>
        <v>2</v>
      </c>
      <c r="BU121" s="577">
        <f t="shared" si="75"/>
        <v>2</v>
      </c>
      <c r="BV121" s="566">
        <v>295</v>
      </c>
      <c r="BW121" s="139"/>
      <c r="BX121" s="59"/>
      <c r="BY121" s="59"/>
      <c r="BZ121" s="139"/>
      <c r="CA121" s="5">
        <f t="shared" ref="CA121:CA154" si="83">MIN(I121,AH121,AX121,BN121,BY121)</f>
        <v>295</v>
      </c>
      <c r="CB121" s="59">
        <f t="shared" ref="CB121:CB154" si="84">MIN(J121,AH121,AI121,AX121,AY121,BN121,BX121)</f>
        <v>295</v>
      </c>
      <c r="CC121" s="587"/>
      <c r="CD121" s="596">
        <f t="shared" si="76"/>
        <v>295</v>
      </c>
      <c r="CE121" s="5">
        <f t="shared" si="77"/>
        <v>590</v>
      </c>
      <c r="CF121" s="724"/>
      <c r="CG121" s="606"/>
      <c r="CH121" s="707" t="str">
        <f t="shared" si="63"/>
        <v/>
      </c>
      <c r="CI121" s="59" t="str">
        <f t="shared" si="64"/>
        <v/>
      </c>
      <c r="CJ121" s="5" t="e">
        <f t="shared" si="61"/>
        <v>#VALUE!</v>
      </c>
      <c r="CK121" s="727"/>
      <c r="CL121" s="792"/>
    </row>
    <row r="122" spans="1:90" ht="13.15" customHeight="1" x14ac:dyDescent="0.25">
      <c r="A122" s="737"/>
      <c r="B122" s="348"/>
      <c r="C122" s="757"/>
      <c r="D122" s="443">
        <v>116</v>
      </c>
      <c r="E122" s="134" t="s">
        <v>109</v>
      </c>
      <c r="F122" s="185" t="s">
        <v>110</v>
      </c>
      <c r="G122" s="293" t="s">
        <v>1322</v>
      </c>
      <c r="H122" s="9"/>
      <c r="I122" s="79"/>
      <c r="J122" s="68"/>
      <c r="K122" s="79"/>
      <c r="L122" s="79">
        <f t="shared" si="73"/>
        <v>0</v>
      </c>
      <c r="M122" s="79"/>
      <c r="N122" s="140"/>
      <c r="O122" s="10"/>
      <c r="P122" s="10"/>
      <c r="Q122" s="11"/>
      <c r="R122" s="12"/>
      <c r="S122" s="4"/>
      <c r="T122" s="137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4">
        <f t="shared" si="80"/>
        <v>0</v>
      </c>
      <c r="AH122" s="63"/>
      <c r="AI122" s="63"/>
      <c r="AJ122" s="63">
        <f t="shared" si="74"/>
        <v>0</v>
      </c>
      <c r="AK122" s="43"/>
      <c r="AL122" s="43"/>
      <c r="AM122" s="43"/>
      <c r="AN122" s="43"/>
      <c r="AO122" s="43"/>
      <c r="AP122" s="54"/>
      <c r="AQ122" s="54"/>
      <c r="AR122" s="54"/>
      <c r="AS122" s="54"/>
      <c r="AT122" s="54"/>
      <c r="AU122" s="54"/>
      <c r="AV122" s="54"/>
      <c r="AW122" s="45">
        <f t="shared" si="78"/>
        <v>0</v>
      </c>
      <c r="AX122" s="58"/>
      <c r="AY122" s="62"/>
      <c r="AZ122" s="58">
        <f t="shared" si="72"/>
        <v>0</v>
      </c>
      <c r="BA122" s="75"/>
      <c r="BB122" s="75"/>
      <c r="BC122" s="75"/>
      <c r="BD122" s="75"/>
      <c r="BE122" s="75"/>
      <c r="BF122" s="74"/>
      <c r="BG122" s="74">
        <v>2</v>
      </c>
      <c r="BH122" s="74"/>
      <c r="BI122" s="74"/>
      <c r="BJ122" s="74"/>
      <c r="BK122" s="75"/>
      <c r="BL122" s="75"/>
      <c r="BM122" s="47">
        <f t="shared" si="62"/>
        <v>2</v>
      </c>
      <c r="BN122" s="47">
        <v>295</v>
      </c>
      <c r="BO122" s="47">
        <f t="shared" si="79"/>
        <v>590</v>
      </c>
      <c r="BP122" s="136" t="s">
        <v>1327</v>
      </c>
      <c r="BQ122" s="137"/>
      <c r="BR122" s="138">
        <v>2</v>
      </c>
      <c r="BS122" s="63">
        <f t="shared" si="82"/>
        <v>0.66666666666666663</v>
      </c>
      <c r="BT122" s="63">
        <f t="shared" si="68"/>
        <v>2</v>
      </c>
      <c r="BU122" s="577">
        <f t="shared" si="75"/>
        <v>2</v>
      </c>
      <c r="BV122" s="566">
        <v>295</v>
      </c>
      <c r="BW122" s="139"/>
      <c r="BX122" s="59"/>
      <c r="BY122" s="59"/>
      <c r="BZ122" s="139"/>
      <c r="CA122" s="5">
        <f t="shared" si="83"/>
        <v>295</v>
      </c>
      <c r="CB122" s="59">
        <f t="shared" si="84"/>
        <v>295</v>
      </c>
      <c r="CC122" s="587"/>
      <c r="CD122" s="596">
        <f t="shared" si="76"/>
        <v>295</v>
      </c>
      <c r="CE122" s="5">
        <f t="shared" si="77"/>
        <v>590</v>
      </c>
      <c r="CF122" s="724"/>
      <c r="CG122" s="606"/>
      <c r="CH122" s="707" t="str">
        <f t="shared" si="63"/>
        <v/>
      </c>
      <c r="CI122" s="59" t="str">
        <f t="shared" si="64"/>
        <v/>
      </c>
      <c r="CJ122" s="5" t="e">
        <f t="shared" si="61"/>
        <v>#VALUE!</v>
      </c>
      <c r="CK122" s="727"/>
      <c r="CL122" s="792"/>
    </row>
    <row r="123" spans="1:90" ht="13.15" customHeight="1" thickBot="1" x14ac:dyDescent="0.3">
      <c r="A123" s="738"/>
      <c r="B123" s="351"/>
      <c r="C123" s="758"/>
      <c r="D123" s="445">
        <v>117</v>
      </c>
      <c r="E123" s="278" t="s">
        <v>299</v>
      </c>
      <c r="F123" s="279" t="s">
        <v>298</v>
      </c>
      <c r="G123" s="294" t="s">
        <v>1264</v>
      </c>
      <c r="H123" s="101"/>
      <c r="I123" s="250"/>
      <c r="J123" s="251"/>
      <c r="K123" s="250"/>
      <c r="L123" s="250">
        <f t="shared" si="73"/>
        <v>0</v>
      </c>
      <c r="M123" s="250"/>
      <c r="N123" s="204"/>
      <c r="O123" s="19"/>
      <c r="P123" s="19"/>
      <c r="Q123" s="20"/>
      <c r="R123" s="21"/>
      <c r="S123" s="205"/>
      <c r="T123" s="206"/>
      <c r="U123" s="104"/>
      <c r="V123" s="104"/>
      <c r="W123" s="104">
        <v>2</v>
      </c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5">
        <f t="shared" si="80"/>
        <v>2</v>
      </c>
      <c r="AH123" s="260"/>
      <c r="AI123" s="260">
        <v>43.5</v>
      </c>
      <c r="AJ123" s="260">
        <f t="shared" si="74"/>
        <v>87</v>
      </c>
      <c r="AK123" s="104"/>
      <c r="AL123" s="104"/>
      <c r="AM123" s="104"/>
      <c r="AN123" s="104"/>
      <c r="AO123" s="104"/>
      <c r="AP123" s="107"/>
      <c r="AQ123" s="107"/>
      <c r="AR123" s="107"/>
      <c r="AS123" s="107"/>
      <c r="AT123" s="107"/>
      <c r="AU123" s="107"/>
      <c r="AV123" s="107"/>
      <c r="AW123" s="108">
        <f t="shared" si="78"/>
        <v>0</v>
      </c>
      <c r="AX123" s="252"/>
      <c r="AY123" s="257"/>
      <c r="AZ123" s="252">
        <f t="shared" si="72"/>
        <v>0</v>
      </c>
      <c r="BA123" s="127"/>
      <c r="BB123" s="127"/>
      <c r="BC123" s="127"/>
      <c r="BD123" s="127"/>
      <c r="BE123" s="127"/>
      <c r="BF123" s="110"/>
      <c r="BG123" s="110"/>
      <c r="BH123" s="110"/>
      <c r="BI123" s="110"/>
      <c r="BJ123" s="110"/>
      <c r="BK123" s="127"/>
      <c r="BL123" s="127"/>
      <c r="BM123" s="111">
        <f t="shared" si="62"/>
        <v>0</v>
      </c>
      <c r="BN123" s="128"/>
      <c r="BO123" s="113">
        <f t="shared" si="79"/>
        <v>0</v>
      </c>
      <c r="BP123" s="254" t="s">
        <v>1296</v>
      </c>
      <c r="BQ123" s="206"/>
      <c r="BR123" s="208">
        <v>2</v>
      </c>
      <c r="BS123" s="106">
        <f t="shared" si="82"/>
        <v>0.66666666666666663</v>
      </c>
      <c r="BT123" s="106">
        <f t="shared" si="68"/>
        <v>2</v>
      </c>
      <c r="BU123" s="578">
        <f t="shared" si="75"/>
        <v>2</v>
      </c>
      <c r="BV123" s="567">
        <v>43.5</v>
      </c>
      <c r="BW123" s="209"/>
      <c r="BX123" s="112">
        <v>19.829999999999998</v>
      </c>
      <c r="BY123" s="112">
        <v>35.93</v>
      </c>
      <c r="BZ123" s="209"/>
      <c r="CA123" s="210">
        <f t="shared" si="83"/>
        <v>35.93</v>
      </c>
      <c r="CB123" s="112">
        <f t="shared" si="84"/>
        <v>19.829999999999998</v>
      </c>
      <c r="CC123" s="588"/>
      <c r="CD123" s="597">
        <f t="shared" si="76"/>
        <v>27.88</v>
      </c>
      <c r="CE123" s="210">
        <f t="shared" si="77"/>
        <v>55.76</v>
      </c>
      <c r="CF123" s="725"/>
      <c r="CG123" s="607"/>
      <c r="CH123" s="708" t="str">
        <f t="shared" si="63"/>
        <v/>
      </c>
      <c r="CI123" s="112" t="str">
        <f t="shared" si="64"/>
        <v/>
      </c>
      <c r="CJ123" s="210" t="e">
        <f t="shared" si="61"/>
        <v>#VALUE!</v>
      </c>
      <c r="CK123" s="728"/>
      <c r="CL123" s="793"/>
    </row>
    <row r="124" spans="1:90" ht="13.15" customHeight="1" x14ac:dyDescent="0.25">
      <c r="A124" s="734" t="s">
        <v>456</v>
      </c>
      <c r="B124" s="91"/>
      <c r="C124" s="711">
        <v>18</v>
      </c>
      <c r="D124" s="382">
        <v>118</v>
      </c>
      <c r="E124" s="193" t="s">
        <v>556</v>
      </c>
      <c r="F124" s="194" t="s">
        <v>557</v>
      </c>
      <c r="G124" s="292" t="s">
        <v>1264</v>
      </c>
      <c r="H124" s="92">
        <v>75</v>
      </c>
      <c r="I124" s="92">
        <v>18.32</v>
      </c>
      <c r="J124" s="93">
        <f t="shared" si="81"/>
        <v>12.146341463414634</v>
      </c>
      <c r="K124" s="92">
        <v>14.94</v>
      </c>
      <c r="L124" s="92">
        <f t="shared" si="73"/>
        <v>910.97560975609758</v>
      </c>
      <c r="M124" s="92">
        <f>H124*K124</f>
        <v>1120.5</v>
      </c>
      <c r="N124" s="236">
        <f>K124*1.11</f>
        <v>16.583400000000001</v>
      </c>
      <c r="O124" s="22">
        <f>K124*35%</f>
        <v>5.2289999999999992</v>
      </c>
      <c r="P124" s="22">
        <f>N124*H124</f>
        <v>1243.7550000000001</v>
      </c>
      <c r="Q124" s="23">
        <f>K124+O124</f>
        <v>20.168999999999997</v>
      </c>
      <c r="R124" s="24">
        <f>Q124*H124</f>
        <v>1512.6749999999997</v>
      </c>
      <c r="S124" s="94">
        <f>K124*1.2</f>
        <v>17.927999999999997</v>
      </c>
      <c r="T124" s="196">
        <f>H124*S124</f>
        <v>1344.6</v>
      </c>
      <c r="U124" s="95"/>
      <c r="V124" s="95">
        <v>1</v>
      </c>
      <c r="W124" s="95">
        <v>1</v>
      </c>
      <c r="X124" s="95"/>
      <c r="Y124" s="95"/>
      <c r="Z124" s="95"/>
      <c r="AA124" s="95"/>
      <c r="AB124" s="95"/>
      <c r="AC124" s="95"/>
      <c r="AD124" s="95"/>
      <c r="AE124" s="95"/>
      <c r="AF124" s="95"/>
      <c r="AG124" s="96">
        <f t="shared" si="80"/>
        <v>2</v>
      </c>
      <c r="AH124" s="96">
        <v>9.3000000000000007</v>
      </c>
      <c r="AI124" s="96">
        <v>4.3499999999999996</v>
      </c>
      <c r="AJ124" s="96">
        <f t="shared" si="74"/>
        <v>8.6999999999999993</v>
      </c>
      <c r="AK124" s="95"/>
      <c r="AL124" s="95"/>
      <c r="AM124" s="95">
        <f>3+1</f>
        <v>4</v>
      </c>
      <c r="AN124" s="95">
        <f>2+4</f>
        <v>6</v>
      </c>
      <c r="AO124" s="95"/>
      <c r="AP124" s="97"/>
      <c r="AQ124" s="97"/>
      <c r="AR124" s="97"/>
      <c r="AS124" s="97"/>
      <c r="AT124" s="97"/>
      <c r="AU124" s="97"/>
      <c r="AV124" s="97"/>
      <c r="AW124" s="98">
        <f t="shared" si="78"/>
        <v>10</v>
      </c>
      <c r="AX124" s="118">
        <v>17.928000000000001</v>
      </c>
      <c r="AY124" s="118">
        <v>3.78</v>
      </c>
      <c r="AZ124" s="118">
        <f t="shared" si="72"/>
        <v>37.799999999999997</v>
      </c>
      <c r="BA124" s="121"/>
      <c r="BB124" s="121"/>
      <c r="BC124" s="121"/>
      <c r="BD124" s="121"/>
      <c r="BE124" s="121"/>
      <c r="BF124" s="121"/>
      <c r="BG124" s="121">
        <v>10</v>
      </c>
      <c r="BH124" s="121">
        <v>2</v>
      </c>
      <c r="BI124" s="121">
        <v>2</v>
      </c>
      <c r="BJ124" s="121">
        <v>2</v>
      </c>
      <c r="BK124" s="121"/>
      <c r="BL124" s="121"/>
      <c r="BM124" s="100">
        <f t="shared" si="62"/>
        <v>16</v>
      </c>
      <c r="BN124" s="100">
        <v>8.5299999999999994</v>
      </c>
      <c r="BO124" s="100">
        <f t="shared" si="79"/>
        <v>136.47999999999999</v>
      </c>
      <c r="BP124" s="280" t="s">
        <v>775</v>
      </c>
      <c r="BQ124" s="196"/>
      <c r="BR124" s="259">
        <v>75</v>
      </c>
      <c r="BS124" s="198">
        <f t="shared" si="82"/>
        <v>34.333333333333336</v>
      </c>
      <c r="BT124" s="198">
        <v>50</v>
      </c>
      <c r="BU124" s="579">
        <v>75</v>
      </c>
      <c r="BV124" s="565">
        <v>8.5299999999999994</v>
      </c>
      <c r="BW124" s="200"/>
      <c r="BX124" s="199">
        <v>4.1900000000000004</v>
      </c>
      <c r="BY124" s="199">
        <v>11.39</v>
      </c>
      <c r="BZ124" s="200"/>
      <c r="CA124" s="201">
        <f t="shared" si="83"/>
        <v>8.5299999999999994</v>
      </c>
      <c r="CB124" s="199">
        <f t="shared" si="84"/>
        <v>3.78</v>
      </c>
      <c r="CC124" s="586"/>
      <c r="CD124" s="595">
        <f t="shared" si="76"/>
        <v>6.1549999999999994</v>
      </c>
      <c r="CE124" s="201">
        <f t="shared" si="77"/>
        <v>461.62499999999994</v>
      </c>
      <c r="CF124" s="723">
        <f>SUM(CE124:CE141)</f>
        <v>3003.9849999999997</v>
      </c>
      <c r="CG124" s="605"/>
      <c r="CH124" s="706" t="str">
        <f t="shared" si="63"/>
        <v/>
      </c>
      <c r="CI124" s="199" t="str">
        <f t="shared" si="64"/>
        <v/>
      </c>
      <c r="CJ124" s="529" t="e">
        <f t="shared" si="61"/>
        <v>#VALUE!</v>
      </c>
      <c r="CK124" s="732" t="e">
        <f>SUM(CJ124:CJ141)</f>
        <v>#VALUE!</v>
      </c>
      <c r="CL124" s="794" t="e">
        <f>(CF124-CK124)/CF124</f>
        <v>#VALUE!</v>
      </c>
    </row>
    <row r="125" spans="1:90" ht="13.15" customHeight="1" x14ac:dyDescent="0.25">
      <c r="A125" s="737"/>
      <c r="B125" s="37"/>
      <c r="C125" s="714"/>
      <c r="D125" s="383">
        <v>119</v>
      </c>
      <c r="E125" s="131" t="s">
        <v>558</v>
      </c>
      <c r="F125" s="182" t="s">
        <v>559</v>
      </c>
      <c r="G125" s="293" t="s">
        <v>1264</v>
      </c>
      <c r="H125" s="9">
        <v>5</v>
      </c>
      <c r="I125" s="80"/>
      <c r="J125" s="81">
        <f t="shared" si="81"/>
        <v>16.260162601626018</v>
      </c>
      <c r="K125" s="80">
        <v>20</v>
      </c>
      <c r="L125" s="80">
        <f t="shared" si="73"/>
        <v>81.300813008130078</v>
      </c>
      <c r="M125" s="80">
        <f>H125*K125</f>
        <v>100</v>
      </c>
      <c r="N125" s="140">
        <f>K125*1.11</f>
        <v>22.200000000000003</v>
      </c>
      <c r="O125" s="10">
        <f>K125*35%</f>
        <v>7</v>
      </c>
      <c r="P125" s="10">
        <f>N125*H125</f>
        <v>111.00000000000001</v>
      </c>
      <c r="Q125" s="11">
        <f>K125+O125</f>
        <v>27</v>
      </c>
      <c r="R125" s="12">
        <f>Q125*H125</f>
        <v>135</v>
      </c>
      <c r="S125" s="4">
        <f>K125*1.2</f>
        <v>24</v>
      </c>
      <c r="T125" s="137">
        <f>H125*S125</f>
        <v>120</v>
      </c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4">
        <f t="shared" si="80"/>
        <v>0</v>
      </c>
      <c r="AH125" s="44">
        <v>18</v>
      </c>
      <c r="AI125" s="44">
        <v>9.43</v>
      </c>
      <c r="AJ125" s="44">
        <f t="shared" si="74"/>
        <v>0</v>
      </c>
      <c r="AK125" s="43"/>
      <c r="AL125" s="43"/>
      <c r="AM125" s="43"/>
      <c r="AN125" s="43"/>
      <c r="AO125" s="43"/>
      <c r="AP125" s="54"/>
      <c r="AQ125" s="54"/>
      <c r="AR125" s="54"/>
      <c r="AS125" s="54"/>
      <c r="AT125" s="54"/>
      <c r="AU125" s="54"/>
      <c r="AV125" s="54"/>
      <c r="AW125" s="45">
        <f t="shared" si="78"/>
        <v>0</v>
      </c>
      <c r="AX125" s="51">
        <v>24</v>
      </c>
      <c r="AY125" s="46">
        <v>6.84</v>
      </c>
      <c r="AZ125" s="51">
        <f t="shared" si="72"/>
        <v>0</v>
      </c>
      <c r="BA125" s="75"/>
      <c r="BB125" s="75"/>
      <c r="BC125" s="75"/>
      <c r="BD125" s="75"/>
      <c r="BE125" s="75"/>
      <c r="BF125" s="74"/>
      <c r="BG125" s="74">
        <v>2</v>
      </c>
      <c r="BH125" s="74"/>
      <c r="BI125" s="74"/>
      <c r="BJ125" s="74"/>
      <c r="BK125" s="75"/>
      <c r="BL125" s="75"/>
      <c r="BM125" s="47">
        <f t="shared" si="62"/>
        <v>2</v>
      </c>
      <c r="BN125" s="47">
        <v>10.44</v>
      </c>
      <c r="BO125" s="47">
        <f t="shared" si="79"/>
        <v>20.88</v>
      </c>
      <c r="BP125" s="136"/>
      <c r="BQ125" s="137"/>
      <c r="BR125" s="138">
        <v>5</v>
      </c>
      <c r="BS125" s="63">
        <f t="shared" si="82"/>
        <v>2.3333333333333335</v>
      </c>
      <c r="BT125" s="63">
        <f>BR125</f>
        <v>5</v>
      </c>
      <c r="BU125" s="577">
        <f>BR125</f>
        <v>5</v>
      </c>
      <c r="BV125" s="566">
        <f>(J125+AY125)/2</f>
        <v>11.550081300813009</v>
      </c>
      <c r="BW125" s="139"/>
      <c r="BX125" s="59">
        <v>8.73</v>
      </c>
      <c r="BY125" s="59">
        <v>23.73</v>
      </c>
      <c r="BZ125" s="139"/>
      <c r="CA125" s="5">
        <f t="shared" si="83"/>
        <v>10.44</v>
      </c>
      <c r="CB125" s="59">
        <f t="shared" si="84"/>
        <v>6.84</v>
      </c>
      <c r="CC125" s="587"/>
      <c r="CD125" s="596">
        <f t="shared" si="76"/>
        <v>8.64</v>
      </c>
      <c r="CE125" s="5">
        <f t="shared" si="77"/>
        <v>43.2</v>
      </c>
      <c r="CF125" s="724"/>
      <c r="CG125" s="606"/>
      <c r="CH125" s="707" t="str">
        <f t="shared" si="63"/>
        <v/>
      </c>
      <c r="CI125" s="59" t="str">
        <f t="shared" si="64"/>
        <v/>
      </c>
      <c r="CJ125" s="530" t="e">
        <f t="shared" si="61"/>
        <v>#VALUE!</v>
      </c>
      <c r="CK125" s="727"/>
      <c r="CL125" s="792"/>
    </row>
    <row r="126" spans="1:90" ht="13.15" customHeight="1" x14ac:dyDescent="0.25">
      <c r="A126" s="737"/>
      <c r="B126" s="37"/>
      <c r="C126" s="714"/>
      <c r="D126" s="383">
        <v>120</v>
      </c>
      <c r="E126" s="131" t="s">
        <v>560</v>
      </c>
      <c r="F126" s="182" t="s">
        <v>561</v>
      </c>
      <c r="G126" s="293" t="s">
        <v>1264</v>
      </c>
      <c r="H126" s="9">
        <v>10</v>
      </c>
      <c r="I126" s="80"/>
      <c r="J126" s="81">
        <f t="shared" si="81"/>
        <v>23.536585365853661</v>
      </c>
      <c r="K126" s="80">
        <v>28.950000000000003</v>
      </c>
      <c r="L126" s="80">
        <f t="shared" si="73"/>
        <v>235.36585365853659</v>
      </c>
      <c r="M126" s="80">
        <f>H126*K126</f>
        <v>289.5</v>
      </c>
      <c r="N126" s="140">
        <f>K126*1.11</f>
        <v>32.134500000000003</v>
      </c>
      <c r="O126" s="10">
        <f>K126*35%</f>
        <v>10.1325</v>
      </c>
      <c r="P126" s="10">
        <f>N126*H126</f>
        <v>321.34500000000003</v>
      </c>
      <c r="Q126" s="11">
        <f>K126+O126</f>
        <v>39.082500000000003</v>
      </c>
      <c r="R126" s="12">
        <f>Q126*H126</f>
        <v>390.82500000000005</v>
      </c>
      <c r="S126" s="4">
        <f>K126*1.2</f>
        <v>34.74</v>
      </c>
      <c r="T126" s="137">
        <f>H126*S126</f>
        <v>347.40000000000003</v>
      </c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4">
        <f t="shared" si="80"/>
        <v>0</v>
      </c>
      <c r="AH126" s="44">
        <v>19.600000000000001</v>
      </c>
      <c r="AI126" s="44">
        <v>8.9700000000000006</v>
      </c>
      <c r="AJ126" s="44">
        <f t="shared" si="74"/>
        <v>0</v>
      </c>
      <c r="AK126" s="43"/>
      <c r="AL126" s="43"/>
      <c r="AM126" s="43"/>
      <c r="AN126" s="43">
        <v>2</v>
      </c>
      <c r="AO126" s="43"/>
      <c r="AP126" s="54"/>
      <c r="AQ126" s="54"/>
      <c r="AR126" s="54"/>
      <c r="AS126" s="54"/>
      <c r="AT126" s="54"/>
      <c r="AU126" s="54"/>
      <c r="AV126" s="54"/>
      <c r="AW126" s="45">
        <f t="shared" si="78"/>
        <v>2</v>
      </c>
      <c r="AX126" s="51">
        <v>34.74</v>
      </c>
      <c r="AY126" s="51">
        <v>7.08</v>
      </c>
      <c r="AZ126" s="51">
        <f t="shared" si="72"/>
        <v>14.16</v>
      </c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47">
        <f t="shared" si="62"/>
        <v>0</v>
      </c>
      <c r="BN126" s="60"/>
      <c r="BO126" s="60">
        <f t="shared" si="79"/>
        <v>0</v>
      </c>
      <c r="BP126" s="141"/>
      <c r="BQ126" s="137"/>
      <c r="BR126" s="138">
        <v>10</v>
      </c>
      <c r="BS126" s="63">
        <f t="shared" si="82"/>
        <v>4</v>
      </c>
      <c r="BT126" s="63">
        <f>BR126</f>
        <v>10</v>
      </c>
      <c r="BU126" s="577">
        <f>BR126</f>
        <v>10</v>
      </c>
      <c r="BV126" s="566">
        <f>(AH126+AY126)/2</f>
        <v>13.34</v>
      </c>
      <c r="BW126" s="139"/>
      <c r="BX126" s="59">
        <v>8.89</v>
      </c>
      <c r="BY126" s="59">
        <v>24.15</v>
      </c>
      <c r="BZ126" s="139"/>
      <c r="CA126" s="5">
        <f t="shared" si="83"/>
        <v>19.600000000000001</v>
      </c>
      <c r="CB126" s="59">
        <f t="shared" si="84"/>
        <v>7.08</v>
      </c>
      <c r="CC126" s="587"/>
      <c r="CD126" s="596">
        <f t="shared" si="76"/>
        <v>13.34</v>
      </c>
      <c r="CE126" s="5">
        <f t="shared" si="77"/>
        <v>133.4</v>
      </c>
      <c r="CF126" s="724"/>
      <c r="CG126" s="606"/>
      <c r="CH126" s="707" t="str">
        <f t="shared" si="63"/>
        <v/>
      </c>
      <c r="CI126" s="59" t="str">
        <f t="shared" si="64"/>
        <v/>
      </c>
      <c r="CJ126" s="530" t="e">
        <f t="shared" si="61"/>
        <v>#VALUE!</v>
      </c>
      <c r="CK126" s="727"/>
      <c r="CL126" s="792"/>
    </row>
    <row r="127" spans="1:90" ht="13.15" customHeight="1" x14ac:dyDescent="0.25">
      <c r="A127" s="737"/>
      <c r="B127" s="37"/>
      <c r="C127" s="714"/>
      <c r="D127" s="383">
        <v>121</v>
      </c>
      <c r="E127" s="131" t="s">
        <v>562</v>
      </c>
      <c r="F127" s="182" t="s">
        <v>563</v>
      </c>
      <c r="G127" s="293" t="s">
        <v>1264</v>
      </c>
      <c r="H127" s="9">
        <v>10</v>
      </c>
      <c r="I127" s="9">
        <v>19.899999999999999</v>
      </c>
      <c r="J127" s="85">
        <f t="shared" si="81"/>
        <v>32.520325203252035</v>
      </c>
      <c r="K127" s="9">
        <v>40</v>
      </c>
      <c r="L127" s="9">
        <f t="shared" si="73"/>
        <v>325.20325203252031</v>
      </c>
      <c r="M127" s="9">
        <f>H127*K127</f>
        <v>400</v>
      </c>
      <c r="N127" s="140">
        <f>K127*1.11</f>
        <v>44.400000000000006</v>
      </c>
      <c r="O127" s="10">
        <f>K127*35%</f>
        <v>14</v>
      </c>
      <c r="P127" s="10">
        <f>N127*H127</f>
        <v>444.00000000000006</v>
      </c>
      <c r="Q127" s="11">
        <f>K127+O127</f>
        <v>54</v>
      </c>
      <c r="R127" s="12">
        <f>Q127*H127</f>
        <v>540</v>
      </c>
      <c r="S127" s="4">
        <f>K127*1.2</f>
        <v>48</v>
      </c>
      <c r="T127" s="137">
        <f>H127*S127</f>
        <v>480</v>
      </c>
      <c r="U127" s="43"/>
      <c r="V127" s="43">
        <v>1</v>
      </c>
      <c r="W127" s="43">
        <v>1</v>
      </c>
      <c r="X127" s="43"/>
      <c r="Y127" s="43"/>
      <c r="Z127" s="43"/>
      <c r="AA127" s="43"/>
      <c r="AB127" s="43"/>
      <c r="AC127" s="43"/>
      <c r="AD127" s="43"/>
      <c r="AE127" s="43"/>
      <c r="AF127" s="43">
        <v>1</v>
      </c>
      <c r="AG127" s="44">
        <f t="shared" si="80"/>
        <v>2</v>
      </c>
      <c r="AH127" s="44">
        <v>25</v>
      </c>
      <c r="AI127" s="44">
        <v>15.78</v>
      </c>
      <c r="AJ127" s="44">
        <f t="shared" si="74"/>
        <v>31.56</v>
      </c>
      <c r="AK127" s="43"/>
      <c r="AL127" s="43"/>
      <c r="AM127" s="43">
        <v>2</v>
      </c>
      <c r="AN127" s="43"/>
      <c r="AO127" s="43"/>
      <c r="AP127" s="54"/>
      <c r="AQ127" s="54"/>
      <c r="AR127" s="54"/>
      <c r="AS127" s="54"/>
      <c r="AT127" s="54"/>
      <c r="AU127" s="54"/>
      <c r="AV127" s="54"/>
      <c r="AW127" s="45">
        <f t="shared" si="78"/>
        <v>3</v>
      </c>
      <c r="AX127" s="51">
        <v>48</v>
      </c>
      <c r="AY127" s="51">
        <v>14.11</v>
      </c>
      <c r="AZ127" s="51">
        <f t="shared" si="72"/>
        <v>42.33</v>
      </c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47">
        <f t="shared" si="62"/>
        <v>0</v>
      </c>
      <c r="BN127" s="58"/>
      <c r="BO127" s="58">
        <f t="shared" si="79"/>
        <v>0</v>
      </c>
      <c r="BP127" s="147" t="s">
        <v>1297</v>
      </c>
      <c r="BQ127" s="137"/>
      <c r="BR127" s="138">
        <v>10</v>
      </c>
      <c r="BS127" s="63">
        <f t="shared" si="82"/>
        <v>5</v>
      </c>
      <c r="BT127" s="63">
        <f>BR127</f>
        <v>10</v>
      </c>
      <c r="BU127" s="577">
        <f>BR127</f>
        <v>10</v>
      </c>
      <c r="BV127" s="566">
        <v>19.899999999999999</v>
      </c>
      <c r="BW127" s="139"/>
      <c r="BX127" s="59">
        <v>15.82</v>
      </c>
      <c r="BY127" s="59">
        <v>43</v>
      </c>
      <c r="BZ127" s="139"/>
      <c r="CA127" s="5">
        <f t="shared" si="83"/>
        <v>19.899999999999999</v>
      </c>
      <c r="CB127" s="59">
        <f t="shared" si="84"/>
        <v>14.11</v>
      </c>
      <c r="CC127" s="587"/>
      <c r="CD127" s="596">
        <f t="shared" si="76"/>
        <v>17.004999999999999</v>
      </c>
      <c r="CE127" s="5">
        <f t="shared" si="77"/>
        <v>170.04999999999998</v>
      </c>
      <c r="CF127" s="724"/>
      <c r="CG127" s="606"/>
      <c r="CH127" s="707" t="str">
        <f t="shared" si="63"/>
        <v/>
      </c>
      <c r="CI127" s="59" t="str">
        <f t="shared" si="64"/>
        <v/>
      </c>
      <c r="CJ127" s="530" t="e">
        <f t="shared" si="61"/>
        <v>#VALUE!</v>
      </c>
      <c r="CK127" s="727"/>
      <c r="CL127" s="792"/>
    </row>
    <row r="128" spans="1:90" ht="13.15" customHeight="1" x14ac:dyDescent="0.25">
      <c r="A128" s="737"/>
      <c r="B128" s="37"/>
      <c r="C128" s="714"/>
      <c r="D128" s="383">
        <v>122</v>
      </c>
      <c r="E128" s="131" t="s">
        <v>564</v>
      </c>
      <c r="F128" s="182" t="s">
        <v>565</v>
      </c>
      <c r="G128" s="293" t="s">
        <v>1264</v>
      </c>
      <c r="H128" s="9">
        <v>1</v>
      </c>
      <c r="I128" s="9">
        <v>31.5</v>
      </c>
      <c r="J128" s="42">
        <f t="shared" si="81"/>
        <v>26.016260162601625</v>
      </c>
      <c r="K128" s="9">
        <v>32</v>
      </c>
      <c r="L128" s="9">
        <f t="shared" si="73"/>
        <v>26.016260162601625</v>
      </c>
      <c r="M128" s="9">
        <f>H128*K128</f>
        <v>32</v>
      </c>
      <c r="N128" s="140">
        <f>K128*1.11</f>
        <v>35.520000000000003</v>
      </c>
      <c r="O128" s="10">
        <f>K128*35%</f>
        <v>11.2</v>
      </c>
      <c r="P128" s="10">
        <f>N128*H128</f>
        <v>35.520000000000003</v>
      </c>
      <c r="Q128" s="11">
        <f>K128+O128</f>
        <v>43.2</v>
      </c>
      <c r="R128" s="12">
        <f>Q128*H128</f>
        <v>43.2</v>
      </c>
      <c r="S128" s="4">
        <f>K128*1.2</f>
        <v>38.4</v>
      </c>
      <c r="T128" s="137">
        <f>H128*S128</f>
        <v>38.4</v>
      </c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4">
        <f t="shared" si="80"/>
        <v>0</v>
      </c>
      <c r="AH128" s="44">
        <v>31.5</v>
      </c>
      <c r="AI128" s="44">
        <v>23</v>
      </c>
      <c r="AJ128" s="44">
        <f t="shared" si="74"/>
        <v>0</v>
      </c>
      <c r="AK128" s="43"/>
      <c r="AL128" s="43"/>
      <c r="AM128" s="43"/>
      <c r="AN128" s="43"/>
      <c r="AO128" s="43"/>
      <c r="AP128" s="54"/>
      <c r="AQ128" s="54"/>
      <c r="AR128" s="54"/>
      <c r="AS128" s="54"/>
      <c r="AT128" s="54"/>
      <c r="AU128" s="54"/>
      <c r="AV128" s="54"/>
      <c r="AW128" s="45">
        <f t="shared" si="78"/>
        <v>0</v>
      </c>
      <c r="AX128" s="51">
        <v>38.4</v>
      </c>
      <c r="AY128" s="46">
        <v>17.48</v>
      </c>
      <c r="AZ128" s="51">
        <f t="shared" si="72"/>
        <v>0</v>
      </c>
      <c r="BA128" s="75"/>
      <c r="BB128" s="75"/>
      <c r="BC128" s="75"/>
      <c r="BD128" s="75"/>
      <c r="BE128" s="75"/>
      <c r="BF128" s="74"/>
      <c r="BG128" s="74">
        <v>3</v>
      </c>
      <c r="BH128" s="74"/>
      <c r="BI128" s="74"/>
      <c r="BJ128" s="74"/>
      <c r="BK128" s="75"/>
      <c r="BL128" s="75"/>
      <c r="BM128" s="47">
        <f t="shared" ref="BM128:BM203" si="85">SUM(BA128:BL128)</f>
        <v>3</v>
      </c>
      <c r="BN128" s="47">
        <v>28</v>
      </c>
      <c r="BO128" s="47">
        <f t="shared" si="79"/>
        <v>84</v>
      </c>
      <c r="BP128" s="136"/>
      <c r="BQ128" s="137"/>
      <c r="BR128" s="138">
        <v>3</v>
      </c>
      <c r="BS128" s="63">
        <f t="shared" si="82"/>
        <v>1.3333333333333333</v>
      </c>
      <c r="BT128" s="63">
        <f>BR128</f>
        <v>3</v>
      </c>
      <c r="BU128" s="577">
        <f>BR128</f>
        <v>3</v>
      </c>
      <c r="BV128" s="566">
        <v>26.02</v>
      </c>
      <c r="BW128" s="139"/>
      <c r="BX128" s="59">
        <v>20.74</v>
      </c>
      <c r="BY128" s="59">
        <v>56.35</v>
      </c>
      <c r="BZ128" s="139"/>
      <c r="CA128" s="5">
        <f t="shared" si="83"/>
        <v>28</v>
      </c>
      <c r="CB128" s="59">
        <f t="shared" si="84"/>
        <v>17.48</v>
      </c>
      <c r="CC128" s="587"/>
      <c r="CD128" s="596">
        <f t="shared" si="76"/>
        <v>22.740000000000002</v>
      </c>
      <c r="CE128" s="5">
        <f t="shared" si="77"/>
        <v>68.22</v>
      </c>
      <c r="CF128" s="724"/>
      <c r="CG128" s="606"/>
      <c r="CH128" s="707" t="str">
        <f t="shared" si="63"/>
        <v/>
      </c>
      <c r="CI128" s="59" t="str">
        <f t="shared" si="64"/>
        <v/>
      </c>
      <c r="CJ128" s="530" t="e">
        <f t="shared" si="61"/>
        <v>#VALUE!</v>
      </c>
      <c r="CK128" s="727"/>
      <c r="CL128" s="792"/>
    </row>
    <row r="129" spans="1:90" ht="13.15" customHeight="1" x14ac:dyDescent="0.25">
      <c r="A129" s="737"/>
      <c r="B129" s="37"/>
      <c r="C129" s="714"/>
      <c r="D129" s="383">
        <v>123</v>
      </c>
      <c r="E129" s="132" t="s">
        <v>113</v>
      </c>
      <c r="F129" s="183" t="s">
        <v>114</v>
      </c>
      <c r="G129" s="293" t="s">
        <v>1264</v>
      </c>
      <c r="H129" s="9"/>
      <c r="I129" s="79"/>
      <c r="J129" s="68"/>
      <c r="K129" s="79"/>
      <c r="L129" s="79">
        <f t="shared" si="73"/>
        <v>0</v>
      </c>
      <c r="M129" s="79"/>
      <c r="N129" s="140"/>
      <c r="O129" s="10"/>
      <c r="P129" s="10"/>
      <c r="Q129" s="11"/>
      <c r="R129" s="12"/>
      <c r="S129" s="4"/>
      <c r="T129" s="137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4">
        <f t="shared" si="80"/>
        <v>0</v>
      </c>
      <c r="AH129" s="63"/>
      <c r="AI129" s="63"/>
      <c r="AJ129" s="63">
        <f t="shared" si="74"/>
        <v>0</v>
      </c>
      <c r="AK129" s="43"/>
      <c r="AL129" s="43"/>
      <c r="AM129" s="43"/>
      <c r="AN129" s="43"/>
      <c r="AO129" s="43"/>
      <c r="AP129" s="54"/>
      <c r="AQ129" s="54"/>
      <c r="AR129" s="54"/>
      <c r="AS129" s="54"/>
      <c r="AT129" s="54"/>
      <c r="AU129" s="54"/>
      <c r="AV129" s="54"/>
      <c r="AW129" s="45">
        <f t="shared" si="78"/>
        <v>0</v>
      </c>
      <c r="AX129" s="58"/>
      <c r="AY129" s="62"/>
      <c r="AZ129" s="58">
        <f t="shared" si="72"/>
        <v>0</v>
      </c>
      <c r="BA129" s="75"/>
      <c r="BB129" s="75"/>
      <c r="BC129" s="75"/>
      <c r="BD129" s="75"/>
      <c r="BE129" s="75"/>
      <c r="BF129" s="74"/>
      <c r="BG129" s="74">
        <v>2</v>
      </c>
      <c r="BH129" s="74"/>
      <c r="BI129" s="74"/>
      <c r="BJ129" s="74"/>
      <c r="BK129" s="75"/>
      <c r="BL129" s="75"/>
      <c r="BM129" s="47">
        <f t="shared" si="85"/>
        <v>2</v>
      </c>
      <c r="BN129" s="47">
        <v>3.65</v>
      </c>
      <c r="BO129" s="47">
        <f t="shared" si="79"/>
        <v>7.3</v>
      </c>
      <c r="BP129" s="136"/>
      <c r="BQ129" s="137"/>
      <c r="BR129" s="138">
        <v>2</v>
      </c>
      <c r="BS129" s="63">
        <f t="shared" si="82"/>
        <v>0.66666666666666663</v>
      </c>
      <c r="BT129" s="63">
        <f>BR129</f>
        <v>2</v>
      </c>
      <c r="BU129" s="577">
        <f>BR129</f>
        <v>2</v>
      </c>
      <c r="BV129" s="566">
        <v>3.65</v>
      </c>
      <c r="BW129" s="139"/>
      <c r="BX129" s="59">
        <v>1.5</v>
      </c>
      <c r="BY129" s="59">
        <v>4.07</v>
      </c>
      <c r="BZ129" s="139"/>
      <c r="CA129" s="5">
        <f t="shared" si="83"/>
        <v>3.65</v>
      </c>
      <c r="CB129" s="59">
        <f t="shared" si="84"/>
        <v>1.5</v>
      </c>
      <c r="CC129" s="587"/>
      <c r="CD129" s="596">
        <f t="shared" si="76"/>
        <v>2.5750000000000002</v>
      </c>
      <c r="CE129" s="5">
        <f t="shared" si="77"/>
        <v>5.15</v>
      </c>
      <c r="CF129" s="724"/>
      <c r="CG129" s="606"/>
      <c r="CH129" s="707" t="str">
        <f t="shared" si="63"/>
        <v/>
      </c>
      <c r="CI129" s="59" t="str">
        <f t="shared" si="64"/>
        <v/>
      </c>
      <c r="CJ129" s="530" t="e">
        <f t="shared" si="61"/>
        <v>#VALUE!</v>
      </c>
      <c r="CK129" s="727"/>
      <c r="CL129" s="792"/>
    </row>
    <row r="130" spans="1:90" ht="13.15" customHeight="1" x14ac:dyDescent="0.25">
      <c r="A130" s="737"/>
      <c r="B130" s="37"/>
      <c r="C130" s="714"/>
      <c r="D130" s="383">
        <v>124</v>
      </c>
      <c r="E130" s="131" t="s">
        <v>566</v>
      </c>
      <c r="F130" s="182" t="s">
        <v>567</v>
      </c>
      <c r="G130" s="293" t="s">
        <v>1264</v>
      </c>
      <c r="H130" s="9">
        <v>5</v>
      </c>
      <c r="I130" s="9">
        <v>41.4</v>
      </c>
      <c r="J130" s="42">
        <f t="shared" si="81"/>
        <v>28.894308943089431</v>
      </c>
      <c r="K130" s="9">
        <v>35.54</v>
      </c>
      <c r="L130" s="9">
        <f t="shared" si="73"/>
        <v>144.47154471544715</v>
      </c>
      <c r="M130" s="9">
        <f>H130*K130</f>
        <v>177.7</v>
      </c>
      <c r="N130" s="140">
        <f>K130*1.11</f>
        <v>39.449400000000004</v>
      </c>
      <c r="O130" s="10">
        <f>K130*35%</f>
        <v>12.438999999999998</v>
      </c>
      <c r="P130" s="10">
        <f>N130*H130</f>
        <v>197.24700000000001</v>
      </c>
      <c r="Q130" s="11">
        <f>K130+O130</f>
        <v>47.978999999999999</v>
      </c>
      <c r="R130" s="12">
        <f>Q130*H130</f>
        <v>239.89499999999998</v>
      </c>
      <c r="S130" s="4">
        <f>K130*1.2</f>
        <v>42.647999999999996</v>
      </c>
      <c r="T130" s="137">
        <f>H130*S130</f>
        <v>213.23999999999998</v>
      </c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4">
        <f t="shared" si="80"/>
        <v>0</v>
      </c>
      <c r="AH130" s="44">
        <v>41.4</v>
      </c>
      <c r="AI130" s="44">
        <v>31.9</v>
      </c>
      <c r="AJ130" s="44">
        <f t="shared" ref="AJ130:AJ161" si="86">AG130*AI130</f>
        <v>0</v>
      </c>
      <c r="AK130" s="43"/>
      <c r="AL130" s="43"/>
      <c r="AM130" s="43"/>
      <c r="AN130" s="43"/>
      <c r="AO130" s="43"/>
      <c r="AP130" s="54"/>
      <c r="AQ130" s="54"/>
      <c r="AR130" s="54"/>
      <c r="AS130" s="54"/>
      <c r="AT130" s="54"/>
      <c r="AU130" s="54"/>
      <c r="AV130" s="54"/>
      <c r="AW130" s="45">
        <f t="shared" si="78"/>
        <v>0</v>
      </c>
      <c r="AX130" s="51">
        <v>42.648000000000003</v>
      </c>
      <c r="AY130" s="46">
        <v>25.31</v>
      </c>
      <c r="AZ130" s="51">
        <f t="shared" ref="AZ130:AZ157" si="87">AW130*AY130</f>
        <v>0</v>
      </c>
      <c r="BA130" s="75"/>
      <c r="BB130" s="75"/>
      <c r="BC130" s="75"/>
      <c r="BD130" s="75"/>
      <c r="BE130" s="75"/>
      <c r="BF130" s="74"/>
      <c r="BG130" s="74">
        <v>14</v>
      </c>
      <c r="BH130" s="74"/>
      <c r="BI130" s="74"/>
      <c r="BJ130" s="74"/>
      <c r="BK130" s="75"/>
      <c r="BL130" s="75"/>
      <c r="BM130" s="47">
        <f t="shared" si="85"/>
        <v>14</v>
      </c>
      <c r="BN130" s="47">
        <v>32.549999999999997</v>
      </c>
      <c r="BO130" s="47">
        <f t="shared" si="79"/>
        <v>455.69999999999993</v>
      </c>
      <c r="BP130" s="147" t="s">
        <v>1170</v>
      </c>
      <c r="BQ130" s="137"/>
      <c r="BR130" s="146">
        <v>14</v>
      </c>
      <c r="BS130" s="63">
        <f t="shared" si="82"/>
        <v>6.333333333333333</v>
      </c>
      <c r="BT130" s="63">
        <v>10</v>
      </c>
      <c r="BU130" s="577">
        <v>14</v>
      </c>
      <c r="BV130" s="566">
        <v>32.5</v>
      </c>
      <c r="BW130" s="139"/>
      <c r="BX130" s="59">
        <v>36.58</v>
      </c>
      <c r="BY130" s="59">
        <v>99.39</v>
      </c>
      <c r="BZ130" s="139"/>
      <c r="CA130" s="5">
        <f t="shared" si="83"/>
        <v>32.549999999999997</v>
      </c>
      <c r="CB130" s="59">
        <f t="shared" si="84"/>
        <v>25.31</v>
      </c>
      <c r="CC130" s="587"/>
      <c r="CD130" s="596">
        <f t="shared" si="76"/>
        <v>28.93</v>
      </c>
      <c r="CE130" s="5">
        <f t="shared" si="77"/>
        <v>405.02</v>
      </c>
      <c r="CF130" s="724"/>
      <c r="CG130" s="606"/>
      <c r="CH130" s="707" t="str">
        <f t="shared" si="63"/>
        <v/>
      </c>
      <c r="CI130" s="59" t="str">
        <f t="shared" si="64"/>
        <v/>
      </c>
      <c r="CJ130" s="530" t="e">
        <f t="shared" si="61"/>
        <v>#VALUE!</v>
      </c>
      <c r="CK130" s="727"/>
      <c r="CL130" s="792"/>
    </row>
    <row r="131" spans="1:90" ht="13.15" customHeight="1" x14ac:dyDescent="0.25">
      <c r="A131" s="737"/>
      <c r="B131" s="37">
        <v>31</v>
      </c>
      <c r="C131" s="714"/>
      <c r="D131" s="383">
        <v>125</v>
      </c>
      <c r="E131" s="131" t="s">
        <v>568</v>
      </c>
      <c r="F131" s="182" t="s">
        <v>569</v>
      </c>
      <c r="G131" s="293" t="s">
        <v>1264</v>
      </c>
      <c r="H131" s="9">
        <v>1</v>
      </c>
      <c r="I131" s="80"/>
      <c r="J131" s="81">
        <f t="shared" si="81"/>
        <v>87.804878048780495</v>
      </c>
      <c r="K131" s="80">
        <v>108</v>
      </c>
      <c r="L131" s="80">
        <f t="shared" si="73"/>
        <v>87.804878048780495</v>
      </c>
      <c r="M131" s="80">
        <f>H131*K131</f>
        <v>108</v>
      </c>
      <c r="N131" s="140">
        <f>K131*1.11</f>
        <v>119.88000000000001</v>
      </c>
      <c r="O131" s="10">
        <f>K131*35%</f>
        <v>37.799999999999997</v>
      </c>
      <c r="P131" s="10">
        <f>N131*H131</f>
        <v>119.88000000000001</v>
      </c>
      <c r="Q131" s="11">
        <f>K131+O131</f>
        <v>145.80000000000001</v>
      </c>
      <c r="R131" s="12">
        <f>Q131*H131</f>
        <v>145.80000000000001</v>
      </c>
      <c r="S131" s="4">
        <f>K131*1.2</f>
        <v>129.6</v>
      </c>
      <c r="T131" s="137">
        <f>H131*S131</f>
        <v>129.6</v>
      </c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4">
        <f t="shared" si="80"/>
        <v>0</v>
      </c>
      <c r="AH131" s="63"/>
      <c r="AI131" s="63"/>
      <c r="AJ131" s="63">
        <f t="shared" si="86"/>
        <v>0</v>
      </c>
      <c r="AK131" s="43"/>
      <c r="AL131" s="43"/>
      <c r="AM131" s="43"/>
      <c r="AN131" s="43">
        <v>1</v>
      </c>
      <c r="AO131" s="43"/>
      <c r="AP131" s="54"/>
      <c r="AQ131" s="54"/>
      <c r="AR131" s="54"/>
      <c r="AS131" s="54"/>
      <c r="AT131" s="54"/>
      <c r="AU131" s="54"/>
      <c r="AV131" s="54"/>
      <c r="AW131" s="45">
        <f t="shared" si="78"/>
        <v>1</v>
      </c>
      <c r="AX131" s="51">
        <v>129.6</v>
      </c>
      <c r="AY131" s="51">
        <v>34.909999999999997</v>
      </c>
      <c r="AZ131" s="51">
        <f t="shared" si="87"/>
        <v>34.909999999999997</v>
      </c>
      <c r="BA131" s="74"/>
      <c r="BB131" s="74"/>
      <c r="BC131" s="74"/>
      <c r="BD131" s="74"/>
      <c r="BE131" s="74"/>
      <c r="BF131" s="74"/>
      <c r="BG131" s="74">
        <v>4</v>
      </c>
      <c r="BH131" s="74"/>
      <c r="BI131" s="74"/>
      <c r="BJ131" s="74"/>
      <c r="BK131" s="74"/>
      <c r="BL131" s="74"/>
      <c r="BM131" s="47">
        <f t="shared" si="85"/>
        <v>4</v>
      </c>
      <c r="BN131" s="47">
        <v>70</v>
      </c>
      <c r="BO131" s="47">
        <f t="shared" si="79"/>
        <v>280</v>
      </c>
      <c r="BP131" s="147" t="s">
        <v>1171</v>
      </c>
      <c r="BQ131" s="137"/>
      <c r="BR131" s="138">
        <v>4</v>
      </c>
      <c r="BS131" s="63">
        <f t="shared" si="82"/>
        <v>2</v>
      </c>
      <c r="BT131" s="63">
        <f>BR131</f>
        <v>4</v>
      </c>
      <c r="BU131" s="577">
        <f>BR131</f>
        <v>4</v>
      </c>
      <c r="BV131" s="566">
        <f>(BN131+AY131)/2</f>
        <v>52.454999999999998</v>
      </c>
      <c r="BW131" s="139"/>
      <c r="BX131" s="59">
        <v>46.94</v>
      </c>
      <c r="BY131" s="59">
        <v>127.56</v>
      </c>
      <c r="BZ131" s="139"/>
      <c r="CA131" s="5">
        <f t="shared" si="83"/>
        <v>70</v>
      </c>
      <c r="CB131" s="59">
        <f t="shared" si="84"/>
        <v>34.909999999999997</v>
      </c>
      <c r="CC131" s="587"/>
      <c r="CD131" s="596">
        <f t="shared" si="76"/>
        <v>52.454999999999998</v>
      </c>
      <c r="CE131" s="5">
        <f t="shared" si="77"/>
        <v>209.82</v>
      </c>
      <c r="CF131" s="724"/>
      <c r="CG131" s="606"/>
      <c r="CH131" s="707" t="str">
        <f t="shared" si="63"/>
        <v/>
      </c>
      <c r="CI131" s="59" t="str">
        <f t="shared" si="64"/>
        <v/>
      </c>
      <c r="CJ131" s="530" t="e">
        <f t="shared" si="61"/>
        <v>#VALUE!</v>
      </c>
      <c r="CK131" s="727"/>
      <c r="CL131" s="792"/>
    </row>
    <row r="132" spans="1:90" ht="13.15" customHeight="1" x14ac:dyDescent="0.25">
      <c r="A132" s="737"/>
      <c r="B132" s="37"/>
      <c r="C132" s="714"/>
      <c r="D132" s="383">
        <v>126</v>
      </c>
      <c r="E132" s="132" t="s">
        <v>115</v>
      </c>
      <c r="F132" s="183" t="s">
        <v>116</v>
      </c>
      <c r="G132" s="293" t="s">
        <v>1264</v>
      </c>
      <c r="H132" s="9"/>
      <c r="I132" s="79"/>
      <c r="J132" s="68"/>
      <c r="K132" s="79"/>
      <c r="L132" s="79">
        <f t="shared" si="73"/>
        <v>0</v>
      </c>
      <c r="M132" s="79"/>
      <c r="N132" s="140"/>
      <c r="O132" s="10"/>
      <c r="P132" s="10"/>
      <c r="Q132" s="11"/>
      <c r="R132" s="12"/>
      <c r="S132" s="4"/>
      <c r="T132" s="137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4">
        <f t="shared" si="80"/>
        <v>0</v>
      </c>
      <c r="AH132" s="63"/>
      <c r="AI132" s="63"/>
      <c r="AJ132" s="63">
        <f t="shared" si="86"/>
        <v>0</v>
      </c>
      <c r="AK132" s="43"/>
      <c r="AL132" s="43"/>
      <c r="AM132" s="43"/>
      <c r="AN132" s="43"/>
      <c r="AO132" s="43"/>
      <c r="AP132" s="54"/>
      <c r="AQ132" s="54"/>
      <c r="AR132" s="54"/>
      <c r="AS132" s="54"/>
      <c r="AT132" s="54"/>
      <c r="AU132" s="54"/>
      <c r="AV132" s="54"/>
      <c r="AW132" s="45">
        <f t="shared" si="78"/>
        <v>0</v>
      </c>
      <c r="AX132" s="58"/>
      <c r="AY132" s="62"/>
      <c r="AZ132" s="58">
        <f t="shared" si="87"/>
        <v>0</v>
      </c>
      <c r="BA132" s="75"/>
      <c r="BB132" s="75"/>
      <c r="BC132" s="75"/>
      <c r="BD132" s="75"/>
      <c r="BE132" s="75"/>
      <c r="BF132" s="74"/>
      <c r="BG132" s="74">
        <v>8</v>
      </c>
      <c r="BH132" s="74"/>
      <c r="BI132" s="74"/>
      <c r="BJ132" s="74"/>
      <c r="BK132" s="75"/>
      <c r="BL132" s="75"/>
      <c r="BM132" s="47">
        <f t="shared" si="85"/>
        <v>8</v>
      </c>
      <c r="BN132" s="47">
        <v>77</v>
      </c>
      <c r="BO132" s="47">
        <f t="shared" si="79"/>
        <v>616</v>
      </c>
      <c r="BP132" s="136" t="s">
        <v>1327</v>
      </c>
      <c r="BQ132" s="137"/>
      <c r="BR132" s="138">
        <v>8</v>
      </c>
      <c r="BS132" s="63">
        <f t="shared" si="82"/>
        <v>2.6666666666666665</v>
      </c>
      <c r="BT132" s="63">
        <f>BR132</f>
        <v>8</v>
      </c>
      <c r="BU132" s="577">
        <f>BR132</f>
        <v>8</v>
      </c>
      <c r="BV132" s="566">
        <v>55</v>
      </c>
      <c r="BW132" s="139"/>
      <c r="BX132" s="59">
        <v>48.96</v>
      </c>
      <c r="BY132" s="59">
        <v>133.05000000000001</v>
      </c>
      <c r="BZ132" s="139"/>
      <c r="CA132" s="5">
        <f t="shared" si="83"/>
        <v>77</v>
      </c>
      <c r="CB132" s="59">
        <f t="shared" si="84"/>
        <v>48.96</v>
      </c>
      <c r="CC132" s="587"/>
      <c r="CD132" s="596">
        <f t="shared" si="76"/>
        <v>62.980000000000004</v>
      </c>
      <c r="CE132" s="5">
        <f t="shared" si="77"/>
        <v>503.84000000000003</v>
      </c>
      <c r="CF132" s="724"/>
      <c r="CG132" s="606"/>
      <c r="CH132" s="707" t="str">
        <f t="shared" si="63"/>
        <v/>
      </c>
      <c r="CI132" s="59" t="str">
        <f t="shared" si="64"/>
        <v/>
      </c>
      <c r="CJ132" s="530" t="e">
        <f t="shared" si="61"/>
        <v>#VALUE!</v>
      </c>
      <c r="CK132" s="727"/>
      <c r="CL132" s="792"/>
    </row>
    <row r="133" spans="1:90" ht="13.15" customHeight="1" x14ac:dyDescent="0.25">
      <c r="A133" s="737"/>
      <c r="B133" s="37"/>
      <c r="C133" s="714"/>
      <c r="D133" s="383">
        <v>127</v>
      </c>
      <c r="E133" s="131" t="s">
        <v>570</v>
      </c>
      <c r="F133" s="182" t="s">
        <v>571</v>
      </c>
      <c r="G133" s="293" t="s">
        <v>1264</v>
      </c>
      <c r="H133" s="9">
        <v>5</v>
      </c>
      <c r="I133" s="80"/>
      <c r="J133" s="81">
        <f t="shared" si="81"/>
        <v>3.1219512195121952</v>
      </c>
      <c r="K133" s="80">
        <v>3.84</v>
      </c>
      <c r="L133" s="80">
        <f t="shared" si="73"/>
        <v>15.609756097560975</v>
      </c>
      <c r="M133" s="80">
        <f t="shared" ref="M133:M141" si="88">H133*K133</f>
        <v>19.2</v>
      </c>
      <c r="N133" s="140">
        <f t="shared" ref="N133:N141" si="89">K133*1.11</f>
        <v>4.2624000000000004</v>
      </c>
      <c r="O133" s="10">
        <f t="shared" ref="O133:O141" si="90">K133*35%</f>
        <v>1.3439999999999999</v>
      </c>
      <c r="P133" s="10">
        <f t="shared" ref="P133:P141" si="91">N133*H133</f>
        <v>21.312000000000001</v>
      </c>
      <c r="Q133" s="11">
        <f t="shared" ref="Q133:Q141" si="92">K133+O133</f>
        <v>5.1839999999999993</v>
      </c>
      <c r="R133" s="12">
        <f t="shared" ref="R133:R141" si="93">Q133*H133</f>
        <v>25.919999999999995</v>
      </c>
      <c r="S133" s="4">
        <f t="shared" ref="S133:S141" si="94">K133*1.2</f>
        <v>4.6079999999999997</v>
      </c>
      <c r="T133" s="137">
        <f t="shared" ref="T133:T141" si="95">H133*S133</f>
        <v>23.04</v>
      </c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>
        <v>14</v>
      </c>
      <c r="AG133" s="44">
        <f t="shared" si="80"/>
        <v>0</v>
      </c>
      <c r="AH133" s="63"/>
      <c r="AI133" s="63"/>
      <c r="AJ133" s="63">
        <f t="shared" si="86"/>
        <v>0</v>
      </c>
      <c r="AK133" s="43"/>
      <c r="AL133" s="43"/>
      <c r="AM133" s="43"/>
      <c r="AN133" s="43">
        <f>2+4</f>
        <v>6</v>
      </c>
      <c r="AO133" s="43"/>
      <c r="AP133" s="54"/>
      <c r="AQ133" s="54"/>
      <c r="AR133" s="54"/>
      <c r="AS133" s="54"/>
      <c r="AT133" s="54"/>
      <c r="AU133" s="54"/>
      <c r="AV133" s="54"/>
      <c r="AW133" s="45">
        <f t="shared" si="78"/>
        <v>20</v>
      </c>
      <c r="AX133" s="51">
        <v>4.6079999999999997</v>
      </c>
      <c r="AY133" s="51">
        <v>1.33</v>
      </c>
      <c r="AZ133" s="51">
        <f t="shared" si="87"/>
        <v>26.6</v>
      </c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47">
        <f t="shared" si="85"/>
        <v>0</v>
      </c>
      <c r="BN133" s="58"/>
      <c r="BO133" s="58">
        <f t="shared" si="79"/>
        <v>0</v>
      </c>
      <c r="BP133" s="147" t="s">
        <v>1299</v>
      </c>
      <c r="BQ133" s="137"/>
      <c r="BR133" s="146">
        <v>20</v>
      </c>
      <c r="BS133" s="63">
        <f t="shared" si="82"/>
        <v>8.3333333333333339</v>
      </c>
      <c r="BT133" s="63">
        <v>15</v>
      </c>
      <c r="BU133" s="577">
        <v>20</v>
      </c>
      <c r="BV133" s="566">
        <v>3.12</v>
      </c>
      <c r="BW133" s="139"/>
      <c r="BX133" s="59">
        <v>1.55</v>
      </c>
      <c r="BY133" s="59">
        <v>4.2</v>
      </c>
      <c r="BZ133" s="139"/>
      <c r="CA133" s="5">
        <f t="shared" si="83"/>
        <v>4.2</v>
      </c>
      <c r="CB133" s="59">
        <f t="shared" si="84"/>
        <v>1.33</v>
      </c>
      <c r="CC133" s="587"/>
      <c r="CD133" s="596">
        <f t="shared" si="76"/>
        <v>2.7650000000000001</v>
      </c>
      <c r="CE133" s="5">
        <f t="shared" si="77"/>
        <v>55.300000000000004</v>
      </c>
      <c r="CF133" s="724"/>
      <c r="CG133" s="606"/>
      <c r="CH133" s="707" t="str">
        <f t="shared" si="63"/>
        <v/>
      </c>
      <c r="CI133" s="59" t="str">
        <f t="shared" si="64"/>
        <v/>
      </c>
      <c r="CJ133" s="530" t="e">
        <f t="shared" si="61"/>
        <v>#VALUE!</v>
      </c>
      <c r="CK133" s="727"/>
      <c r="CL133" s="792"/>
    </row>
    <row r="134" spans="1:90" ht="13.15" customHeight="1" x14ac:dyDescent="0.25">
      <c r="A134" s="737"/>
      <c r="B134" s="37"/>
      <c r="C134" s="714"/>
      <c r="D134" s="383">
        <v>128</v>
      </c>
      <c r="E134" s="131" t="s">
        <v>572</v>
      </c>
      <c r="F134" s="182" t="s">
        <v>573</v>
      </c>
      <c r="G134" s="293" t="s">
        <v>1264</v>
      </c>
      <c r="H134" s="9">
        <v>1</v>
      </c>
      <c r="I134" s="80"/>
      <c r="J134" s="81">
        <f t="shared" si="81"/>
        <v>126.01626016260163</v>
      </c>
      <c r="K134" s="80">
        <v>155</v>
      </c>
      <c r="L134" s="80">
        <f t="shared" si="73"/>
        <v>126.01626016260163</v>
      </c>
      <c r="M134" s="80">
        <f t="shared" si="88"/>
        <v>155</v>
      </c>
      <c r="N134" s="140">
        <f t="shared" si="89"/>
        <v>172.05</v>
      </c>
      <c r="O134" s="10">
        <f t="shared" si="90"/>
        <v>54.25</v>
      </c>
      <c r="P134" s="10">
        <f t="shared" si="91"/>
        <v>172.05</v>
      </c>
      <c r="Q134" s="11">
        <f t="shared" si="92"/>
        <v>209.25</v>
      </c>
      <c r="R134" s="12">
        <f t="shared" si="93"/>
        <v>209.25</v>
      </c>
      <c r="S134" s="4">
        <f t="shared" si="94"/>
        <v>186</v>
      </c>
      <c r="T134" s="137">
        <f t="shared" si="95"/>
        <v>186</v>
      </c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4">
        <f t="shared" si="80"/>
        <v>0</v>
      </c>
      <c r="AH134" s="63"/>
      <c r="AI134" s="63"/>
      <c r="AJ134" s="63">
        <f t="shared" si="86"/>
        <v>0</v>
      </c>
      <c r="AK134" s="43"/>
      <c r="AL134" s="43"/>
      <c r="AM134" s="43"/>
      <c r="AN134" s="43"/>
      <c r="AO134" s="43"/>
      <c r="AP134" s="54"/>
      <c r="AQ134" s="54"/>
      <c r="AR134" s="54"/>
      <c r="AS134" s="54"/>
      <c r="AT134" s="54"/>
      <c r="AU134" s="54"/>
      <c r="AV134" s="54"/>
      <c r="AW134" s="45">
        <f t="shared" si="78"/>
        <v>0</v>
      </c>
      <c r="AX134" s="51">
        <v>186</v>
      </c>
      <c r="AY134" s="46">
        <v>68.2</v>
      </c>
      <c r="AZ134" s="51">
        <f t="shared" si="87"/>
        <v>0</v>
      </c>
      <c r="BA134" s="75"/>
      <c r="BB134" s="75"/>
      <c r="BC134" s="75"/>
      <c r="BD134" s="75"/>
      <c r="BE134" s="75"/>
      <c r="BF134" s="74"/>
      <c r="BG134" s="74"/>
      <c r="BH134" s="74"/>
      <c r="BI134" s="74"/>
      <c r="BJ134" s="74"/>
      <c r="BK134" s="75"/>
      <c r="BL134" s="75"/>
      <c r="BM134" s="47">
        <f t="shared" si="85"/>
        <v>0</v>
      </c>
      <c r="BN134" s="62"/>
      <c r="BO134" s="58">
        <f t="shared" si="79"/>
        <v>0</v>
      </c>
      <c r="BP134" s="141"/>
      <c r="BQ134" s="137"/>
      <c r="BR134" s="138">
        <v>1</v>
      </c>
      <c r="BS134" s="63">
        <f t="shared" si="82"/>
        <v>0.33333333333333331</v>
      </c>
      <c r="BT134" s="63">
        <f>BR134</f>
        <v>1</v>
      </c>
      <c r="BU134" s="577">
        <f>BR134</f>
        <v>1</v>
      </c>
      <c r="BV134" s="566">
        <f>(J134+AY134)/2</f>
        <v>97.108130081300814</v>
      </c>
      <c r="BW134" s="139"/>
      <c r="BX134" s="59">
        <v>100.43</v>
      </c>
      <c r="BY134" s="59">
        <v>272.92</v>
      </c>
      <c r="BZ134" s="139"/>
      <c r="CA134" s="5">
        <f t="shared" si="83"/>
        <v>186</v>
      </c>
      <c r="CB134" s="59">
        <f t="shared" si="84"/>
        <v>68.2</v>
      </c>
      <c r="CC134" s="587"/>
      <c r="CD134" s="596">
        <f t="shared" si="76"/>
        <v>127.1</v>
      </c>
      <c r="CE134" s="5">
        <f t="shared" si="77"/>
        <v>127.1</v>
      </c>
      <c r="CF134" s="724"/>
      <c r="CG134" s="606"/>
      <c r="CH134" s="707" t="str">
        <f t="shared" si="63"/>
        <v/>
      </c>
      <c r="CI134" s="59" t="str">
        <f t="shared" si="64"/>
        <v/>
      </c>
      <c r="CJ134" s="530" t="e">
        <f t="shared" ref="CJ134:CJ197" si="96">BU134*CI134</f>
        <v>#VALUE!</v>
      </c>
      <c r="CK134" s="727"/>
      <c r="CL134" s="792"/>
    </row>
    <row r="135" spans="1:90" ht="13.15" customHeight="1" x14ac:dyDescent="0.25">
      <c r="A135" s="737"/>
      <c r="B135" s="37"/>
      <c r="C135" s="714"/>
      <c r="D135" s="383">
        <v>129</v>
      </c>
      <c r="E135" s="131" t="s">
        <v>574</v>
      </c>
      <c r="F135" s="182" t="s">
        <v>575</v>
      </c>
      <c r="G135" s="293" t="s">
        <v>1264</v>
      </c>
      <c r="H135" s="9">
        <v>5</v>
      </c>
      <c r="I135" s="80"/>
      <c r="J135" s="81">
        <f t="shared" si="81"/>
        <v>3.2682926829268291</v>
      </c>
      <c r="K135" s="80">
        <v>4.0199999999999996</v>
      </c>
      <c r="L135" s="80">
        <f t="shared" si="73"/>
        <v>16.341463414634145</v>
      </c>
      <c r="M135" s="80">
        <f t="shared" si="88"/>
        <v>20.099999999999998</v>
      </c>
      <c r="N135" s="140">
        <f t="shared" si="89"/>
        <v>4.4622000000000002</v>
      </c>
      <c r="O135" s="10">
        <f t="shared" si="90"/>
        <v>1.4069999999999998</v>
      </c>
      <c r="P135" s="10">
        <f t="shared" si="91"/>
        <v>22.311</v>
      </c>
      <c r="Q135" s="11">
        <f t="shared" si="92"/>
        <v>5.4269999999999996</v>
      </c>
      <c r="R135" s="12">
        <f t="shared" si="93"/>
        <v>27.134999999999998</v>
      </c>
      <c r="S135" s="4">
        <f t="shared" si="94"/>
        <v>4.823999999999999</v>
      </c>
      <c r="T135" s="137">
        <f t="shared" si="95"/>
        <v>24.119999999999994</v>
      </c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4">
        <f t="shared" si="80"/>
        <v>0</v>
      </c>
      <c r="AH135" s="63"/>
      <c r="AI135" s="63"/>
      <c r="AJ135" s="63">
        <f t="shared" si="86"/>
        <v>0</v>
      </c>
      <c r="AK135" s="43"/>
      <c r="AL135" s="43"/>
      <c r="AM135" s="43"/>
      <c r="AN135" s="43">
        <v>2</v>
      </c>
      <c r="AO135" s="43"/>
      <c r="AP135" s="54"/>
      <c r="AQ135" s="54"/>
      <c r="AR135" s="54"/>
      <c r="AS135" s="54"/>
      <c r="AT135" s="54"/>
      <c r="AU135" s="54"/>
      <c r="AV135" s="54"/>
      <c r="AW135" s="45">
        <f t="shared" si="78"/>
        <v>2</v>
      </c>
      <c r="AX135" s="51">
        <v>4.8239999999999998</v>
      </c>
      <c r="AY135" s="51">
        <v>1.46</v>
      </c>
      <c r="AZ135" s="51">
        <f t="shared" si="87"/>
        <v>2.92</v>
      </c>
      <c r="BA135" s="74"/>
      <c r="BB135" s="74"/>
      <c r="BC135" s="74"/>
      <c r="BD135" s="74"/>
      <c r="BE135" s="74"/>
      <c r="BF135" s="74"/>
      <c r="BG135" s="74">
        <v>8</v>
      </c>
      <c r="BH135" s="74"/>
      <c r="BI135" s="74"/>
      <c r="BJ135" s="74"/>
      <c r="BK135" s="74"/>
      <c r="BL135" s="74"/>
      <c r="BM135" s="47">
        <f t="shared" si="85"/>
        <v>8</v>
      </c>
      <c r="BN135" s="47">
        <v>1.78</v>
      </c>
      <c r="BO135" s="47">
        <f t="shared" si="79"/>
        <v>14.24</v>
      </c>
      <c r="BP135" s="136"/>
      <c r="BQ135" s="137"/>
      <c r="BR135" s="138">
        <v>8</v>
      </c>
      <c r="BS135" s="63">
        <f t="shared" si="82"/>
        <v>5</v>
      </c>
      <c r="BT135" s="63">
        <f>BR135</f>
        <v>8</v>
      </c>
      <c r="BU135" s="577">
        <f>BR135</f>
        <v>8</v>
      </c>
      <c r="BV135" s="566">
        <v>3.27</v>
      </c>
      <c r="BW135" s="139"/>
      <c r="BX135" s="59">
        <v>1.6</v>
      </c>
      <c r="BY135" s="59">
        <v>4.3499999999999996</v>
      </c>
      <c r="BZ135" s="139"/>
      <c r="CA135" s="5">
        <f t="shared" si="83"/>
        <v>1.78</v>
      </c>
      <c r="CB135" s="59">
        <f t="shared" si="84"/>
        <v>1.46</v>
      </c>
      <c r="CC135" s="587"/>
      <c r="CD135" s="596">
        <f t="shared" si="76"/>
        <v>1.62</v>
      </c>
      <c r="CE135" s="5">
        <f t="shared" si="77"/>
        <v>12.96</v>
      </c>
      <c r="CF135" s="724"/>
      <c r="CG135" s="606"/>
      <c r="CH135" s="707" t="str">
        <f t="shared" si="63"/>
        <v/>
      </c>
      <c r="CI135" s="59" t="str">
        <f t="shared" si="64"/>
        <v/>
      </c>
      <c r="CJ135" s="530" t="e">
        <f t="shared" si="96"/>
        <v>#VALUE!</v>
      </c>
      <c r="CK135" s="727"/>
      <c r="CL135" s="792"/>
    </row>
    <row r="136" spans="1:90" ht="13.15" customHeight="1" x14ac:dyDescent="0.25">
      <c r="A136" s="737"/>
      <c r="B136" s="37"/>
      <c r="C136" s="714"/>
      <c r="D136" s="383">
        <v>130</v>
      </c>
      <c r="E136" s="131" t="s">
        <v>576</v>
      </c>
      <c r="F136" s="182" t="s">
        <v>577</v>
      </c>
      <c r="G136" s="293" t="s">
        <v>1264</v>
      </c>
      <c r="H136" s="9">
        <v>5</v>
      </c>
      <c r="I136" s="80"/>
      <c r="J136" s="81">
        <f t="shared" si="81"/>
        <v>5.0894308943089426</v>
      </c>
      <c r="K136" s="80">
        <v>6.26</v>
      </c>
      <c r="L136" s="80">
        <f t="shared" si="73"/>
        <v>25.447154471544714</v>
      </c>
      <c r="M136" s="80">
        <f t="shared" si="88"/>
        <v>31.299999999999997</v>
      </c>
      <c r="N136" s="140">
        <f t="shared" si="89"/>
        <v>6.9486000000000008</v>
      </c>
      <c r="O136" s="10">
        <f t="shared" si="90"/>
        <v>2.1909999999999998</v>
      </c>
      <c r="P136" s="10">
        <f t="shared" si="91"/>
        <v>34.743000000000002</v>
      </c>
      <c r="Q136" s="11">
        <f t="shared" si="92"/>
        <v>8.4510000000000005</v>
      </c>
      <c r="R136" s="12">
        <f t="shared" si="93"/>
        <v>42.255000000000003</v>
      </c>
      <c r="S136" s="4">
        <f t="shared" si="94"/>
        <v>7.5119999999999996</v>
      </c>
      <c r="T136" s="137">
        <f t="shared" si="95"/>
        <v>37.559999999999995</v>
      </c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>
        <f>10+35</f>
        <v>45</v>
      </c>
      <c r="AG136" s="44">
        <f t="shared" si="80"/>
        <v>0</v>
      </c>
      <c r="AH136" s="63"/>
      <c r="AI136" s="63"/>
      <c r="AJ136" s="63">
        <f t="shared" si="86"/>
        <v>0</v>
      </c>
      <c r="AK136" s="43"/>
      <c r="AL136" s="43"/>
      <c r="AM136" s="43"/>
      <c r="AN136" s="43">
        <f>4+4+4</f>
        <v>12</v>
      </c>
      <c r="AO136" s="43"/>
      <c r="AP136" s="54"/>
      <c r="AQ136" s="54"/>
      <c r="AR136" s="54"/>
      <c r="AS136" s="54"/>
      <c r="AT136" s="54"/>
      <c r="AU136" s="54"/>
      <c r="AV136" s="54"/>
      <c r="AW136" s="45">
        <f t="shared" si="78"/>
        <v>57</v>
      </c>
      <c r="AX136" s="51">
        <v>7.5119999999999996</v>
      </c>
      <c r="AY136" s="45">
        <v>2.27</v>
      </c>
      <c r="AZ136" s="51">
        <f t="shared" si="87"/>
        <v>129.39000000000001</v>
      </c>
      <c r="BA136" s="43"/>
      <c r="BB136" s="43"/>
      <c r="BC136" s="43"/>
      <c r="BD136" s="43"/>
      <c r="BE136" s="43"/>
      <c r="BF136" s="74"/>
      <c r="BG136" s="74"/>
      <c r="BH136" s="74"/>
      <c r="BI136" s="74"/>
      <c r="BJ136" s="74"/>
      <c r="BK136" s="43"/>
      <c r="BL136" s="43"/>
      <c r="BM136" s="47">
        <f t="shared" si="85"/>
        <v>0</v>
      </c>
      <c r="BN136" s="53">
        <v>2.27</v>
      </c>
      <c r="BO136" s="64">
        <f t="shared" si="79"/>
        <v>0</v>
      </c>
      <c r="BP136" s="147" t="s">
        <v>1298</v>
      </c>
      <c r="BQ136" s="137"/>
      <c r="BR136" s="146">
        <v>57</v>
      </c>
      <c r="BS136" s="63">
        <f t="shared" si="82"/>
        <v>20.666666666666668</v>
      </c>
      <c r="BT136" s="63">
        <v>45</v>
      </c>
      <c r="BU136" s="577">
        <v>57</v>
      </c>
      <c r="BV136" s="566">
        <v>2.27</v>
      </c>
      <c r="BW136" s="139"/>
      <c r="BX136" s="59">
        <v>2.31</v>
      </c>
      <c r="BY136" s="59">
        <v>6.28</v>
      </c>
      <c r="BZ136" s="139"/>
      <c r="CA136" s="5">
        <f t="shared" si="83"/>
        <v>2.27</v>
      </c>
      <c r="CB136" s="59">
        <f t="shared" si="84"/>
        <v>2.27</v>
      </c>
      <c r="CC136" s="587"/>
      <c r="CD136" s="596">
        <f t="shared" si="76"/>
        <v>2.27</v>
      </c>
      <c r="CE136" s="5">
        <f t="shared" si="77"/>
        <v>129.39000000000001</v>
      </c>
      <c r="CF136" s="724"/>
      <c r="CG136" s="606"/>
      <c r="CH136" s="707" t="str">
        <f t="shared" ref="CH136:CH199" si="97">IF(ISBLANK(CG136),"",IF(AND(CG136&gt;=0%,CG136&lt;=70%),ROUND(CG136,4),"ΜΗ ΑΠΟΔΕΚΤΟ"))</f>
        <v/>
      </c>
      <c r="CI136" s="59" t="str">
        <f t="shared" ref="CI136:CI199" si="98">IF(ISBLANK(CG136),"",CD136-CH136*CD136)</f>
        <v/>
      </c>
      <c r="CJ136" s="530" t="e">
        <f t="shared" si="96"/>
        <v>#VALUE!</v>
      </c>
      <c r="CK136" s="727"/>
      <c r="CL136" s="792"/>
    </row>
    <row r="137" spans="1:90" ht="13.15" customHeight="1" x14ac:dyDescent="0.25">
      <c r="A137" s="737"/>
      <c r="B137" s="37"/>
      <c r="C137" s="714"/>
      <c r="D137" s="383">
        <v>131</v>
      </c>
      <c r="E137" s="131" t="s">
        <v>578</v>
      </c>
      <c r="F137" s="182" t="s">
        <v>579</v>
      </c>
      <c r="G137" s="293" t="s">
        <v>1264</v>
      </c>
      <c r="H137" s="9">
        <v>35</v>
      </c>
      <c r="I137" s="80"/>
      <c r="J137" s="81">
        <f t="shared" si="81"/>
        <v>5.3170731707317076</v>
      </c>
      <c r="K137" s="80">
        <v>6.54</v>
      </c>
      <c r="L137" s="80">
        <f t="shared" si="73"/>
        <v>186.09756097560975</v>
      </c>
      <c r="M137" s="80">
        <f t="shared" si="88"/>
        <v>228.9</v>
      </c>
      <c r="N137" s="140">
        <f t="shared" si="89"/>
        <v>7.2594000000000003</v>
      </c>
      <c r="O137" s="10">
        <f t="shared" si="90"/>
        <v>2.2889999999999997</v>
      </c>
      <c r="P137" s="10">
        <f t="shared" si="91"/>
        <v>254.07900000000001</v>
      </c>
      <c r="Q137" s="11">
        <f t="shared" si="92"/>
        <v>8.8290000000000006</v>
      </c>
      <c r="R137" s="12">
        <f t="shared" si="93"/>
        <v>309.01500000000004</v>
      </c>
      <c r="S137" s="4">
        <f t="shared" si="94"/>
        <v>7.8479999999999999</v>
      </c>
      <c r="T137" s="137">
        <f t="shared" si="95"/>
        <v>274.68</v>
      </c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4">
        <f t="shared" si="80"/>
        <v>0</v>
      </c>
      <c r="AH137" s="44">
        <v>4</v>
      </c>
      <c r="AI137" s="44">
        <v>2</v>
      </c>
      <c r="AJ137" s="44">
        <f t="shared" si="86"/>
        <v>0</v>
      </c>
      <c r="AK137" s="43"/>
      <c r="AL137" s="43">
        <v>1</v>
      </c>
      <c r="AM137" s="43">
        <v>10</v>
      </c>
      <c r="AN137" s="43">
        <v>4</v>
      </c>
      <c r="AO137" s="43"/>
      <c r="AP137" s="54"/>
      <c r="AQ137" s="54"/>
      <c r="AR137" s="54"/>
      <c r="AS137" s="54"/>
      <c r="AT137" s="54"/>
      <c r="AU137" s="54"/>
      <c r="AV137" s="54"/>
      <c r="AW137" s="45">
        <f t="shared" si="78"/>
        <v>15</v>
      </c>
      <c r="AX137" s="51">
        <v>7.8479999999999999</v>
      </c>
      <c r="AY137" s="51">
        <v>2.0299999999999998</v>
      </c>
      <c r="AZ137" s="51">
        <f t="shared" si="87"/>
        <v>30.449999999999996</v>
      </c>
      <c r="BA137" s="74"/>
      <c r="BB137" s="74"/>
      <c r="BC137" s="74"/>
      <c r="BD137" s="74"/>
      <c r="BE137" s="74"/>
      <c r="BF137" s="74"/>
      <c r="BG137" s="74">
        <v>18</v>
      </c>
      <c r="BH137" s="74"/>
      <c r="BI137" s="74"/>
      <c r="BJ137" s="74"/>
      <c r="BK137" s="74"/>
      <c r="BL137" s="74"/>
      <c r="BM137" s="47">
        <f t="shared" si="85"/>
        <v>18</v>
      </c>
      <c r="BN137" s="47">
        <v>2.4500000000000002</v>
      </c>
      <c r="BO137" s="47">
        <f t="shared" si="79"/>
        <v>44.1</v>
      </c>
      <c r="BP137" s="147"/>
      <c r="BQ137" s="137"/>
      <c r="BR137" s="146">
        <v>35</v>
      </c>
      <c r="BS137" s="63">
        <f t="shared" si="82"/>
        <v>22.666666666666668</v>
      </c>
      <c r="BT137" s="63">
        <v>30</v>
      </c>
      <c r="BU137" s="577">
        <v>35</v>
      </c>
      <c r="BV137" s="566">
        <v>2.4500000000000002</v>
      </c>
      <c r="BW137" s="139"/>
      <c r="BX137" s="59">
        <v>2.33</v>
      </c>
      <c r="BY137" s="59">
        <v>6.32</v>
      </c>
      <c r="BZ137" s="139"/>
      <c r="CA137" s="5">
        <f t="shared" si="83"/>
        <v>2.4500000000000002</v>
      </c>
      <c r="CB137" s="59">
        <f t="shared" si="84"/>
        <v>2</v>
      </c>
      <c r="CC137" s="587"/>
      <c r="CD137" s="596">
        <f t="shared" si="76"/>
        <v>2.2250000000000001</v>
      </c>
      <c r="CE137" s="5">
        <f t="shared" si="77"/>
        <v>77.875</v>
      </c>
      <c r="CF137" s="724"/>
      <c r="CG137" s="606"/>
      <c r="CH137" s="707" t="str">
        <f t="shared" si="97"/>
        <v/>
      </c>
      <c r="CI137" s="59" t="str">
        <f t="shared" si="98"/>
        <v/>
      </c>
      <c r="CJ137" s="530" t="e">
        <f t="shared" si="96"/>
        <v>#VALUE!</v>
      </c>
      <c r="CK137" s="727"/>
      <c r="CL137" s="792"/>
    </row>
    <row r="138" spans="1:90" ht="13.15" customHeight="1" x14ac:dyDescent="0.25">
      <c r="A138" s="737"/>
      <c r="B138" s="37"/>
      <c r="C138" s="714"/>
      <c r="D138" s="383">
        <v>132</v>
      </c>
      <c r="E138" s="131" t="s">
        <v>580</v>
      </c>
      <c r="F138" s="182" t="s">
        <v>581</v>
      </c>
      <c r="G138" s="293" t="s">
        <v>1264</v>
      </c>
      <c r="H138" s="9">
        <v>12</v>
      </c>
      <c r="I138" s="9">
        <v>4.8499999999999996</v>
      </c>
      <c r="J138" s="42">
        <f t="shared" si="81"/>
        <v>3.4959349593495932</v>
      </c>
      <c r="K138" s="9">
        <v>4.3</v>
      </c>
      <c r="L138" s="9">
        <f t="shared" si="73"/>
        <v>41.951219512195117</v>
      </c>
      <c r="M138" s="9">
        <f t="shared" si="88"/>
        <v>51.599999999999994</v>
      </c>
      <c r="N138" s="140">
        <f t="shared" si="89"/>
        <v>4.7730000000000006</v>
      </c>
      <c r="O138" s="10">
        <f t="shared" si="90"/>
        <v>1.5049999999999999</v>
      </c>
      <c r="P138" s="10">
        <f t="shared" si="91"/>
        <v>57.27600000000001</v>
      </c>
      <c r="Q138" s="11">
        <f t="shared" si="92"/>
        <v>5.8049999999999997</v>
      </c>
      <c r="R138" s="12">
        <f t="shared" si="93"/>
        <v>69.66</v>
      </c>
      <c r="S138" s="4">
        <f t="shared" si="94"/>
        <v>5.1599999999999993</v>
      </c>
      <c r="T138" s="137">
        <f t="shared" si="95"/>
        <v>61.919999999999987</v>
      </c>
      <c r="U138" s="43"/>
      <c r="V138" s="43">
        <v>4</v>
      </c>
      <c r="W138" s="43">
        <f>2+4+2+2</f>
        <v>10</v>
      </c>
      <c r="X138" s="43"/>
      <c r="Y138" s="43"/>
      <c r="Z138" s="43"/>
      <c r="AA138" s="43"/>
      <c r="AB138" s="43"/>
      <c r="AC138" s="43"/>
      <c r="AD138" s="43"/>
      <c r="AE138" s="43"/>
      <c r="AF138" s="43"/>
      <c r="AG138" s="44">
        <f t="shared" si="80"/>
        <v>14</v>
      </c>
      <c r="AH138" s="44">
        <v>4.8499999999999996</v>
      </c>
      <c r="AI138" s="44">
        <v>3.78</v>
      </c>
      <c r="AJ138" s="44">
        <f t="shared" si="86"/>
        <v>52.919999999999995</v>
      </c>
      <c r="AK138" s="43">
        <v>4</v>
      </c>
      <c r="AL138" s="43"/>
      <c r="AM138" s="43">
        <v>3</v>
      </c>
      <c r="AN138" s="43">
        <v>2</v>
      </c>
      <c r="AO138" s="43"/>
      <c r="AP138" s="54"/>
      <c r="AQ138" s="54"/>
      <c r="AR138" s="54"/>
      <c r="AS138" s="54"/>
      <c r="AT138" s="54"/>
      <c r="AU138" s="54"/>
      <c r="AV138" s="54"/>
      <c r="AW138" s="45">
        <f t="shared" si="78"/>
        <v>9</v>
      </c>
      <c r="AX138" s="51">
        <v>5.16</v>
      </c>
      <c r="AY138" s="45">
        <v>2.88</v>
      </c>
      <c r="AZ138" s="51">
        <f t="shared" si="87"/>
        <v>25.919999999999998</v>
      </c>
      <c r="BA138" s="43"/>
      <c r="BB138" s="43"/>
      <c r="BC138" s="43"/>
      <c r="BD138" s="43"/>
      <c r="BE138" s="43"/>
      <c r="BF138" s="74"/>
      <c r="BG138" s="74">
        <v>2</v>
      </c>
      <c r="BH138" s="74"/>
      <c r="BI138" s="74"/>
      <c r="BJ138" s="74"/>
      <c r="BK138" s="43"/>
      <c r="BL138" s="43"/>
      <c r="BM138" s="47">
        <f t="shared" si="85"/>
        <v>2</v>
      </c>
      <c r="BN138" s="53">
        <v>4</v>
      </c>
      <c r="BO138" s="47">
        <f t="shared" si="79"/>
        <v>8</v>
      </c>
      <c r="BP138" s="147"/>
      <c r="BQ138" s="137"/>
      <c r="BR138" s="138">
        <v>14</v>
      </c>
      <c r="BS138" s="63">
        <f t="shared" si="82"/>
        <v>12.333333333333334</v>
      </c>
      <c r="BT138" s="63">
        <f>BR138</f>
        <v>14</v>
      </c>
      <c r="BU138" s="577">
        <f>BR138</f>
        <v>14</v>
      </c>
      <c r="BV138" s="566">
        <v>3.78</v>
      </c>
      <c r="BW138" s="139"/>
      <c r="BX138" s="59">
        <v>3.48</v>
      </c>
      <c r="BY138" s="59">
        <v>9.4700000000000006</v>
      </c>
      <c r="BZ138" s="139"/>
      <c r="CA138" s="5">
        <f t="shared" si="83"/>
        <v>4</v>
      </c>
      <c r="CB138" s="59">
        <f t="shared" si="84"/>
        <v>2.88</v>
      </c>
      <c r="CC138" s="587"/>
      <c r="CD138" s="596">
        <f t="shared" si="76"/>
        <v>3.44</v>
      </c>
      <c r="CE138" s="5">
        <f t="shared" si="77"/>
        <v>48.16</v>
      </c>
      <c r="CF138" s="724"/>
      <c r="CG138" s="606"/>
      <c r="CH138" s="707" t="str">
        <f t="shared" si="97"/>
        <v/>
      </c>
      <c r="CI138" s="59" t="str">
        <f t="shared" si="98"/>
        <v/>
      </c>
      <c r="CJ138" s="530" t="e">
        <f t="shared" si="96"/>
        <v>#VALUE!</v>
      </c>
      <c r="CK138" s="727"/>
      <c r="CL138" s="792"/>
    </row>
    <row r="139" spans="1:90" ht="13.15" customHeight="1" x14ac:dyDescent="0.25">
      <c r="A139" s="737"/>
      <c r="B139" s="154"/>
      <c r="C139" s="714"/>
      <c r="D139" s="383">
        <v>133</v>
      </c>
      <c r="E139" s="131" t="s">
        <v>582</v>
      </c>
      <c r="F139" s="182" t="s">
        <v>583</v>
      </c>
      <c r="G139" s="293" t="s">
        <v>1264</v>
      </c>
      <c r="H139" s="9">
        <v>30</v>
      </c>
      <c r="I139" s="9">
        <v>5.45</v>
      </c>
      <c r="J139" s="85">
        <f t="shared" si="81"/>
        <v>10.089430894308943</v>
      </c>
      <c r="K139" s="9">
        <v>12.41</v>
      </c>
      <c r="L139" s="9">
        <f t="shared" si="73"/>
        <v>302.6829268292683</v>
      </c>
      <c r="M139" s="9">
        <f t="shared" si="88"/>
        <v>372.3</v>
      </c>
      <c r="N139" s="140">
        <f t="shared" si="89"/>
        <v>13.775100000000002</v>
      </c>
      <c r="O139" s="10">
        <f t="shared" si="90"/>
        <v>4.3434999999999997</v>
      </c>
      <c r="P139" s="10">
        <f t="shared" si="91"/>
        <v>413.25300000000004</v>
      </c>
      <c r="Q139" s="11">
        <f t="shared" si="92"/>
        <v>16.753499999999999</v>
      </c>
      <c r="R139" s="12">
        <f t="shared" si="93"/>
        <v>502.60499999999996</v>
      </c>
      <c r="S139" s="4">
        <f t="shared" si="94"/>
        <v>14.891999999999999</v>
      </c>
      <c r="T139" s="137">
        <f t="shared" si="95"/>
        <v>446.76</v>
      </c>
      <c r="U139" s="43"/>
      <c r="V139" s="43"/>
      <c r="W139" s="43">
        <v>3</v>
      </c>
      <c r="X139" s="43"/>
      <c r="Y139" s="43"/>
      <c r="Z139" s="43"/>
      <c r="AA139" s="43"/>
      <c r="AB139" s="43"/>
      <c r="AC139" s="43"/>
      <c r="AD139" s="43"/>
      <c r="AE139" s="43"/>
      <c r="AF139" s="43">
        <v>10</v>
      </c>
      <c r="AG139" s="44">
        <f t="shared" si="80"/>
        <v>3</v>
      </c>
      <c r="AH139" s="44">
        <v>5.45</v>
      </c>
      <c r="AI139" s="44">
        <v>3.45</v>
      </c>
      <c r="AJ139" s="44">
        <f t="shared" si="86"/>
        <v>10.350000000000001</v>
      </c>
      <c r="AK139" s="43">
        <v>2</v>
      </c>
      <c r="AL139" s="43"/>
      <c r="AM139" s="43"/>
      <c r="AN139" s="43">
        <v>3</v>
      </c>
      <c r="AO139" s="43"/>
      <c r="AP139" s="54"/>
      <c r="AQ139" s="54"/>
      <c r="AR139" s="54"/>
      <c r="AS139" s="54"/>
      <c r="AT139" s="54"/>
      <c r="AU139" s="54"/>
      <c r="AV139" s="54"/>
      <c r="AW139" s="45">
        <f t="shared" si="78"/>
        <v>15</v>
      </c>
      <c r="AX139" s="51">
        <v>14.891999999999999</v>
      </c>
      <c r="AY139" s="45">
        <v>3.08</v>
      </c>
      <c r="AZ139" s="51">
        <f t="shared" si="87"/>
        <v>46.2</v>
      </c>
      <c r="BA139" s="43"/>
      <c r="BB139" s="43"/>
      <c r="BC139" s="43"/>
      <c r="BD139" s="43"/>
      <c r="BE139" s="43"/>
      <c r="BF139" s="74"/>
      <c r="BG139" s="74">
        <v>2</v>
      </c>
      <c r="BH139" s="74">
        <v>1</v>
      </c>
      <c r="BI139" s="74"/>
      <c r="BJ139" s="74">
        <v>2</v>
      </c>
      <c r="BK139" s="43"/>
      <c r="BL139" s="43"/>
      <c r="BM139" s="47">
        <f t="shared" si="85"/>
        <v>5</v>
      </c>
      <c r="BN139" s="53">
        <v>4.8499999999999996</v>
      </c>
      <c r="BO139" s="47">
        <f t="shared" si="79"/>
        <v>24.25</v>
      </c>
      <c r="BP139" s="147" t="s">
        <v>774</v>
      </c>
      <c r="BQ139" s="137"/>
      <c r="BR139" s="138">
        <v>30</v>
      </c>
      <c r="BS139" s="63">
        <f t="shared" si="82"/>
        <v>17.666666666666668</v>
      </c>
      <c r="BT139" s="63">
        <f>BR139</f>
        <v>30</v>
      </c>
      <c r="BU139" s="577">
        <f>BR139</f>
        <v>30</v>
      </c>
      <c r="BV139" s="566">
        <v>4.8499999999999996</v>
      </c>
      <c r="BW139" s="139"/>
      <c r="BX139" s="59">
        <v>4.0199999999999996</v>
      </c>
      <c r="BY139" s="59">
        <v>10.92</v>
      </c>
      <c r="BZ139" s="139"/>
      <c r="CA139" s="5">
        <f t="shared" si="83"/>
        <v>4.8499999999999996</v>
      </c>
      <c r="CB139" s="59">
        <f t="shared" si="84"/>
        <v>3.08</v>
      </c>
      <c r="CC139" s="587"/>
      <c r="CD139" s="596">
        <f t="shared" si="76"/>
        <v>3.9649999999999999</v>
      </c>
      <c r="CE139" s="5">
        <f t="shared" si="77"/>
        <v>118.94999999999999</v>
      </c>
      <c r="CF139" s="724"/>
      <c r="CG139" s="606"/>
      <c r="CH139" s="707" t="str">
        <f t="shared" si="97"/>
        <v/>
      </c>
      <c r="CI139" s="59" t="str">
        <f t="shared" si="98"/>
        <v/>
      </c>
      <c r="CJ139" s="530" t="e">
        <f t="shared" si="96"/>
        <v>#VALUE!</v>
      </c>
      <c r="CK139" s="727"/>
      <c r="CL139" s="792"/>
    </row>
    <row r="140" spans="1:90" ht="13.15" customHeight="1" x14ac:dyDescent="0.25">
      <c r="A140" s="737"/>
      <c r="B140" s="155">
        <v>30</v>
      </c>
      <c r="C140" s="714"/>
      <c r="D140" s="383">
        <v>134</v>
      </c>
      <c r="E140" s="131" t="s">
        <v>584</v>
      </c>
      <c r="F140" s="182" t="s">
        <v>585</v>
      </c>
      <c r="G140" s="293" t="s">
        <v>1264</v>
      </c>
      <c r="H140" s="9">
        <v>5</v>
      </c>
      <c r="I140" s="80"/>
      <c r="J140" s="81">
        <f t="shared" si="81"/>
        <v>14.634146341463415</v>
      </c>
      <c r="K140" s="80">
        <v>18</v>
      </c>
      <c r="L140" s="80">
        <f t="shared" si="73"/>
        <v>73.170731707317074</v>
      </c>
      <c r="M140" s="80">
        <f t="shared" si="88"/>
        <v>90</v>
      </c>
      <c r="N140" s="140">
        <f t="shared" si="89"/>
        <v>19.98</v>
      </c>
      <c r="O140" s="10">
        <f t="shared" si="90"/>
        <v>6.3</v>
      </c>
      <c r="P140" s="10">
        <f t="shared" si="91"/>
        <v>99.9</v>
      </c>
      <c r="Q140" s="11">
        <f t="shared" si="92"/>
        <v>24.3</v>
      </c>
      <c r="R140" s="12">
        <f t="shared" si="93"/>
        <v>121.5</v>
      </c>
      <c r="S140" s="4">
        <f t="shared" si="94"/>
        <v>21.599999999999998</v>
      </c>
      <c r="T140" s="137">
        <f t="shared" si="95"/>
        <v>107.99999999999999</v>
      </c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4">
        <f t="shared" si="80"/>
        <v>0</v>
      </c>
      <c r="AH140" s="63"/>
      <c r="AI140" s="63"/>
      <c r="AJ140" s="63">
        <f t="shared" si="86"/>
        <v>0</v>
      </c>
      <c r="AK140" s="43"/>
      <c r="AL140" s="43"/>
      <c r="AM140" s="43"/>
      <c r="AN140" s="43"/>
      <c r="AO140" s="43"/>
      <c r="AP140" s="54"/>
      <c r="AQ140" s="54"/>
      <c r="AR140" s="54"/>
      <c r="AS140" s="54"/>
      <c r="AT140" s="54"/>
      <c r="AU140" s="54"/>
      <c r="AV140" s="54"/>
      <c r="AW140" s="45">
        <f t="shared" si="78"/>
        <v>0</v>
      </c>
      <c r="AX140" s="51">
        <v>21.6</v>
      </c>
      <c r="AY140" s="46">
        <v>8.06</v>
      </c>
      <c r="AZ140" s="51">
        <f t="shared" si="87"/>
        <v>0</v>
      </c>
      <c r="BA140" s="75"/>
      <c r="BB140" s="75"/>
      <c r="BC140" s="75"/>
      <c r="BD140" s="75"/>
      <c r="BE140" s="75"/>
      <c r="BF140" s="74"/>
      <c r="BG140" s="74"/>
      <c r="BH140" s="74"/>
      <c r="BI140" s="74"/>
      <c r="BJ140" s="74"/>
      <c r="BK140" s="75"/>
      <c r="BL140" s="75"/>
      <c r="BM140" s="47">
        <f t="shared" si="85"/>
        <v>0</v>
      </c>
      <c r="BN140" s="61"/>
      <c r="BO140" s="60">
        <f t="shared" si="79"/>
        <v>0</v>
      </c>
      <c r="BP140" s="141"/>
      <c r="BQ140" s="137"/>
      <c r="BR140" s="138">
        <v>5</v>
      </c>
      <c r="BS140" s="63">
        <f t="shared" si="82"/>
        <v>1.6666666666666667</v>
      </c>
      <c r="BT140" s="63">
        <f>BR140</f>
        <v>5</v>
      </c>
      <c r="BU140" s="577">
        <f>BR140</f>
        <v>5</v>
      </c>
      <c r="BV140" s="566">
        <v>14.63</v>
      </c>
      <c r="BW140" s="139"/>
      <c r="BX140" s="59"/>
      <c r="BY140" s="59"/>
      <c r="BZ140" s="139"/>
      <c r="CA140" s="5">
        <f t="shared" si="83"/>
        <v>21.6</v>
      </c>
      <c r="CB140" s="59">
        <f t="shared" si="84"/>
        <v>8.06</v>
      </c>
      <c r="CC140" s="587"/>
      <c r="CD140" s="596">
        <f t="shared" si="76"/>
        <v>14.830000000000002</v>
      </c>
      <c r="CE140" s="5">
        <f t="shared" si="77"/>
        <v>74.150000000000006</v>
      </c>
      <c r="CF140" s="724"/>
      <c r="CG140" s="606"/>
      <c r="CH140" s="707" t="str">
        <f t="shared" si="97"/>
        <v/>
      </c>
      <c r="CI140" s="59" t="str">
        <f t="shared" si="98"/>
        <v/>
      </c>
      <c r="CJ140" s="530" t="e">
        <f t="shared" si="96"/>
        <v>#VALUE!</v>
      </c>
      <c r="CK140" s="727"/>
      <c r="CL140" s="792"/>
    </row>
    <row r="141" spans="1:90" ht="13.15" customHeight="1" thickBot="1" x14ac:dyDescent="0.3">
      <c r="A141" s="738"/>
      <c r="B141" s="281"/>
      <c r="C141" s="715"/>
      <c r="D141" s="384">
        <v>135</v>
      </c>
      <c r="E141" s="202" t="s">
        <v>586</v>
      </c>
      <c r="F141" s="203" t="s">
        <v>587</v>
      </c>
      <c r="G141" s="294" t="s">
        <v>1264</v>
      </c>
      <c r="H141" s="101">
        <v>15</v>
      </c>
      <c r="I141" s="102"/>
      <c r="J141" s="103">
        <f t="shared" si="81"/>
        <v>21.951219512195124</v>
      </c>
      <c r="K141" s="102">
        <v>27</v>
      </c>
      <c r="L141" s="102">
        <f t="shared" si="73"/>
        <v>329.26829268292681</v>
      </c>
      <c r="M141" s="102">
        <f t="shared" si="88"/>
        <v>405</v>
      </c>
      <c r="N141" s="204">
        <f t="shared" si="89"/>
        <v>29.970000000000002</v>
      </c>
      <c r="O141" s="19">
        <f t="shared" si="90"/>
        <v>9.4499999999999993</v>
      </c>
      <c r="P141" s="19">
        <f t="shared" si="91"/>
        <v>449.55</v>
      </c>
      <c r="Q141" s="20">
        <f t="shared" si="92"/>
        <v>36.450000000000003</v>
      </c>
      <c r="R141" s="21">
        <f t="shared" si="93"/>
        <v>546.75</v>
      </c>
      <c r="S141" s="205">
        <f t="shared" si="94"/>
        <v>32.4</v>
      </c>
      <c r="T141" s="206">
        <f t="shared" si="95"/>
        <v>486</v>
      </c>
      <c r="U141" s="104"/>
      <c r="V141" s="104"/>
      <c r="W141" s="104"/>
      <c r="X141" s="104"/>
      <c r="Y141" s="104"/>
      <c r="Z141" s="104"/>
      <c r="AA141" s="104"/>
      <c r="AB141" s="104"/>
      <c r="AC141" s="104"/>
      <c r="AD141" s="104"/>
      <c r="AE141" s="104"/>
      <c r="AF141" s="104"/>
      <c r="AG141" s="105">
        <f t="shared" si="80"/>
        <v>0</v>
      </c>
      <c r="AH141" s="106"/>
      <c r="AI141" s="106"/>
      <c r="AJ141" s="106">
        <f t="shared" si="86"/>
        <v>0</v>
      </c>
      <c r="AK141" s="104"/>
      <c r="AL141" s="104"/>
      <c r="AM141" s="104"/>
      <c r="AN141" s="104"/>
      <c r="AO141" s="104"/>
      <c r="AP141" s="107"/>
      <c r="AQ141" s="107"/>
      <c r="AR141" s="107"/>
      <c r="AS141" s="107"/>
      <c r="AT141" s="107"/>
      <c r="AU141" s="107"/>
      <c r="AV141" s="107"/>
      <c r="AW141" s="108">
        <f t="shared" si="78"/>
        <v>0</v>
      </c>
      <c r="AX141" s="109">
        <v>32.4</v>
      </c>
      <c r="AY141" s="126">
        <v>15.57</v>
      </c>
      <c r="AZ141" s="109">
        <f t="shared" si="87"/>
        <v>0</v>
      </c>
      <c r="BA141" s="127"/>
      <c r="BB141" s="127"/>
      <c r="BC141" s="127"/>
      <c r="BD141" s="127"/>
      <c r="BE141" s="127"/>
      <c r="BF141" s="110"/>
      <c r="BG141" s="110"/>
      <c r="BH141" s="110"/>
      <c r="BI141" s="110"/>
      <c r="BJ141" s="110"/>
      <c r="BK141" s="127"/>
      <c r="BL141" s="127"/>
      <c r="BM141" s="111">
        <f t="shared" si="85"/>
        <v>0</v>
      </c>
      <c r="BN141" s="128"/>
      <c r="BO141" s="113">
        <f t="shared" si="79"/>
        <v>0</v>
      </c>
      <c r="BP141" s="207"/>
      <c r="BQ141" s="206"/>
      <c r="BR141" s="265">
        <v>15</v>
      </c>
      <c r="BS141" s="106">
        <v>10</v>
      </c>
      <c r="BT141" s="106">
        <v>5</v>
      </c>
      <c r="BU141" s="578">
        <v>15</v>
      </c>
      <c r="BV141" s="567">
        <v>21.95</v>
      </c>
      <c r="BW141" s="209"/>
      <c r="BX141" s="112"/>
      <c r="BY141" s="112"/>
      <c r="BZ141" s="209"/>
      <c r="CA141" s="210">
        <f t="shared" si="83"/>
        <v>32.4</v>
      </c>
      <c r="CB141" s="112">
        <f t="shared" si="84"/>
        <v>15.57</v>
      </c>
      <c r="CC141" s="588"/>
      <c r="CD141" s="597">
        <f t="shared" si="76"/>
        <v>23.984999999999999</v>
      </c>
      <c r="CE141" s="210">
        <f t="shared" si="77"/>
        <v>359.77499999999998</v>
      </c>
      <c r="CF141" s="725"/>
      <c r="CG141" s="607"/>
      <c r="CH141" s="708" t="str">
        <f t="shared" si="97"/>
        <v/>
      </c>
      <c r="CI141" s="112" t="str">
        <f t="shared" si="98"/>
        <v/>
      </c>
      <c r="CJ141" s="531" t="e">
        <f t="shared" si="96"/>
        <v>#VALUE!</v>
      </c>
      <c r="CK141" s="728"/>
      <c r="CL141" s="793"/>
    </row>
    <row r="142" spans="1:90" ht="13.15" customHeight="1" x14ac:dyDescent="0.25">
      <c r="A142" s="734" t="s">
        <v>487</v>
      </c>
      <c r="B142" s="91"/>
      <c r="C142" s="711">
        <v>19</v>
      </c>
      <c r="D142" s="382">
        <v>136</v>
      </c>
      <c r="E142" s="282" t="s">
        <v>117</v>
      </c>
      <c r="F142" s="283" t="s">
        <v>118</v>
      </c>
      <c r="G142" s="292" t="s">
        <v>1264</v>
      </c>
      <c r="H142" s="92"/>
      <c r="I142" s="92">
        <v>18.32</v>
      </c>
      <c r="J142" s="93">
        <f t="shared" si="81"/>
        <v>0</v>
      </c>
      <c r="K142" s="92"/>
      <c r="L142" s="92">
        <f t="shared" si="73"/>
        <v>0</v>
      </c>
      <c r="M142" s="92"/>
      <c r="N142" s="236"/>
      <c r="O142" s="22"/>
      <c r="P142" s="22"/>
      <c r="Q142" s="23"/>
      <c r="R142" s="24"/>
      <c r="S142" s="94"/>
      <c r="T142" s="196"/>
      <c r="U142" s="95"/>
      <c r="V142" s="95"/>
      <c r="W142" s="95"/>
      <c r="X142" s="95"/>
      <c r="Y142" s="95"/>
      <c r="Z142" s="95"/>
      <c r="AA142" s="95"/>
      <c r="AB142" s="95"/>
      <c r="AC142" s="95"/>
      <c r="AD142" s="95"/>
      <c r="AE142" s="95"/>
      <c r="AF142" s="95"/>
      <c r="AG142" s="96">
        <f t="shared" si="80"/>
        <v>0</v>
      </c>
      <c r="AH142" s="96">
        <v>18.32</v>
      </c>
      <c r="AI142" s="96">
        <v>15.18</v>
      </c>
      <c r="AJ142" s="96">
        <f t="shared" si="86"/>
        <v>0</v>
      </c>
      <c r="AK142" s="95"/>
      <c r="AL142" s="95"/>
      <c r="AM142" s="95"/>
      <c r="AN142" s="95"/>
      <c r="AO142" s="95"/>
      <c r="AP142" s="97"/>
      <c r="AQ142" s="97"/>
      <c r="AR142" s="97"/>
      <c r="AS142" s="97"/>
      <c r="AT142" s="97"/>
      <c r="AU142" s="97"/>
      <c r="AV142" s="97"/>
      <c r="AW142" s="98">
        <f t="shared" si="78"/>
        <v>0</v>
      </c>
      <c r="AX142" s="248"/>
      <c r="AY142" s="249"/>
      <c r="AZ142" s="248">
        <f t="shared" si="87"/>
        <v>0</v>
      </c>
      <c r="BA142" s="120"/>
      <c r="BB142" s="120"/>
      <c r="BC142" s="120"/>
      <c r="BD142" s="120"/>
      <c r="BE142" s="120"/>
      <c r="BF142" s="121"/>
      <c r="BG142" s="121">
        <v>3</v>
      </c>
      <c r="BH142" s="121"/>
      <c r="BI142" s="121"/>
      <c r="BJ142" s="121"/>
      <c r="BK142" s="120"/>
      <c r="BL142" s="120"/>
      <c r="BM142" s="100">
        <f t="shared" si="85"/>
        <v>3</v>
      </c>
      <c r="BN142" s="100">
        <v>22.1</v>
      </c>
      <c r="BO142" s="100">
        <f t="shared" si="79"/>
        <v>66.300000000000011</v>
      </c>
      <c r="BP142" s="195"/>
      <c r="BQ142" s="196"/>
      <c r="BR142" s="197">
        <v>3</v>
      </c>
      <c r="BS142" s="198">
        <f t="shared" ref="BS142:BS154" si="99">+(H142+AG142+AW142+BM142)/3</f>
        <v>1</v>
      </c>
      <c r="BT142" s="198">
        <f>BR142</f>
        <v>3</v>
      </c>
      <c r="BU142" s="579">
        <f t="shared" ref="BU142:BU157" si="100">BR142</f>
        <v>3</v>
      </c>
      <c r="BV142" s="565">
        <v>18.32</v>
      </c>
      <c r="BW142" s="200"/>
      <c r="BX142" s="199">
        <v>13.92</v>
      </c>
      <c r="BY142" s="199">
        <v>22</v>
      </c>
      <c r="BZ142" s="200"/>
      <c r="CA142" s="201">
        <f t="shared" si="83"/>
        <v>18.32</v>
      </c>
      <c r="CB142" s="199">
        <f t="shared" si="84"/>
        <v>0</v>
      </c>
      <c r="CC142" s="586"/>
      <c r="CD142" s="595">
        <f t="shared" si="76"/>
        <v>9.16</v>
      </c>
      <c r="CE142" s="201">
        <f t="shared" si="77"/>
        <v>27.48</v>
      </c>
      <c r="CF142" s="723">
        <f>SUM(CE142:CE152)</f>
        <v>1712.6949999999997</v>
      </c>
      <c r="CG142" s="605"/>
      <c r="CH142" s="706" t="str">
        <f t="shared" si="97"/>
        <v/>
      </c>
      <c r="CI142" s="199" t="str">
        <f t="shared" si="98"/>
        <v/>
      </c>
      <c r="CJ142" s="529" t="e">
        <f t="shared" si="96"/>
        <v>#VALUE!</v>
      </c>
      <c r="CK142" s="732" t="e">
        <f>SUM(CJ142:CJ152)</f>
        <v>#VALUE!</v>
      </c>
      <c r="CL142" s="794" t="e">
        <f>(CF142-CK142)/CF142</f>
        <v>#VALUE!</v>
      </c>
    </row>
    <row r="143" spans="1:90" ht="13.15" customHeight="1" x14ac:dyDescent="0.25">
      <c r="A143" s="737"/>
      <c r="B143" s="37"/>
      <c r="C143" s="714"/>
      <c r="D143" s="383">
        <v>137</v>
      </c>
      <c r="E143" s="131" t="s">
        <v>588</v>
      </c>
      <c r="F143" s="182" t="s">
        <v>589</v>
      </c>
      <c r="G143" s="293" t="s">
        <v>1264</v>
      </c>
      <c r="H143" s="9">
        <v>2</v>
      </c>
      <c r="I143" s="80"/>
      <c r="J143" s="81">
        <f t="shared" si="81"/>
        <v>27.398373983739841</v>
      </c>
      <c r="K143" s="80">
        <v>33.700000000000003</v>
      </c>
      <c r="L143" s="80">
        <f t="shared" si="73"/>
        <v>54.796747967479682</v>
      </c>
      <c r="M143" s="80">
        <f t="shared" ref="M143:M148" si="101">H143*K143</f>
        <v>67.400000000000006</v>
      </c>
      <c r="N143" s="140">
        <f t="shared" ref="N143:N148" si="102">K143*1.11</f>
        <v>37.407000000000004</v>
      </c>
      <c r="O143" s="10">
        <f t="shared" ref="O143:O148" si="103">K143*35%</f>
        <v>11.795</v>
      </c>
      <c r="P143" s="10">
        <f t="shared" ref="P143:P148" si="104">N143*H143</f>
        <v>74.814000000000007</v>
      </c>
      <c r="Q143" s="11">
        <f t="shared" ref="Q143:Q148" si="105">K143+O143</f>
        <v>45.495000000000005</v>
      </c>
      <c r="R143" s="12">
        <f t="shared" ref="R143:R148" si="106">Q143*H143</f>
        <v>90.990000000000009</v>
      </c>
      <c r="S143" s="4">
        <f t="shared" ref="S143:S148" si="107">K143*1.2</f>
        <v>40.440000000000005</v>
      </c>
      <c r="T143" s="137">
        <f t="shared" ref="T143:T148" si="108">H143*S143</f>
        <v>80.88000000000001</v>
      </c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4">
        <f t="shared" si="80"/>
        <v>0</v>
      </c>
      <c r="AH143" s="44">
        <v>25</v>
      </c>
      <c r="AI143" s="44">
        <v>25.05</v>
      </c>
      <c r="AJ143" s="44">
        <f t="shared" si="86"/>
        <v>0</v>
      </c>
      <c r="AK143" s="43"/>
      <c r="AL143" s="43"/>
      <c r="AM143" s="43"/>
      <c r="AN143" s="43"/>
      <c r="AO143" s="43"/>
      <c r="AP143" s="54"/>
      <c r="AQ143" s="54"/>
      <c r="AR143" s="54"/>
      <c r="AS143" s="54"/>
      <c r="AT143" s="54"/>
      <c r="AU143" s="54"/>
      <c r="AV143" s="54"/>
      <c r="AW143" s="45">
        <f t="shared" si="78"/>
        <v>0</v>
      </c>
      <c r="AX143" s="51">
        <v>40.44</v>
      </c>
      <c r="AY143" s="46">
        <v>22.27</v>
      </c>
      <c r="AZ143" s="51">
        <f t="shared" si="87"/>
        <v>0</v>
      </c>
      <c r="BA143" s="75"/>
      <c r="BB143" s="75"/>
      <c r="BC143" s="75"/>
      <c r="BD143" s="75"/>
      <c r="BE143" s="75"/>
      <c r="BF143" s="74"/>
      <c r="BG143" s="74"/>
      <c r="BH143" s="74"/>
      <c r="BI143" s="74"/>
      <c r="BJ143" s="74"/>
      <c r="BK143" s="75"/>
      <c r="BL143" s="75"/>
      <c r="BM143" s="47">
        <f t="shared" si="85"/>
        <v>0</v>
      </c>
      <c r="BN143" s="61"/>
      <c r="BO143" s="60">
        <f t="shared" si="79"/>
        <v>0</v>
      </c>
      <c r="BP143" s="141"/>
      <c r="BQ143" s="137"/>
      <c r="BR143" s="138">
        <v>2</v>
      </c>
      <c r="BS143" s="63">
        <f t="shared" si="99"/>
        <v>0.66666666666666663</v>
      </c>
      <c r="BT143" s="63">
        <f t="shared" ref="BT143:BT164" si="109">BR143</f>
        <v>2</v>
      </c>
      <c r="BU143" s="577">
        <f t="shared" si="100"/>
        <v>2</v>
      </c>
      <c r="BV143" s="566">
        <v>27.4</v>
      </c>
      <c r="BW143" s="139"/>
      <c r="BX143" s="59">
        <v>21.51</v>
      </c>
      <c r="BY143" s="59">
        <v>34</v>
      </c>
      <c r="BZ143" s="139"/>
      <c r="CA143" s="5">
        <f t="shared" si="83"/>
        <v>25</v>
      </c>
      <c r="CB143" s="59">
        <f t="shared" si="84"/>
        <v>21.51</v>
      </c>
      <c r="CC143" s="587"/>
      <c r="CD143" s="596">
        <f t="shared" si="76"/>
        <v>23.255000000000003</v>
      </c>
      <c r="CE143" s="5">
        <f t="shared" si="77"/>
        <v>46.510000000000005</v>
      </c>
      <c r="CF143" s="724"/>
      <c r="CG143" s="606"/>
      <c r="CH143" s="707" t="str">
        <f t="shared" si="97"/>
        <v/>
      </c>
      <c r="CI143" s="59" t="str">
        <f t="shared" si="98"/>
        <v/>
      </c>
      <c r="CJ143" s="530" t="e">
        <f t="shared" si="96"/>
        <v>#VALUE!</v>
      </c>
      <c r="CK143" s="727"/>
      <c r="CL143" s="792"/>
    </row>
    <row r="144" spans="1:90" ht="13.15" customHeight="1" x14ac:dyDescent="0.25">
      <c r="A144" s="737"/>
      <c r="B144" s="37"/>
      <c r="C144" s="714"/>
      <c r="D144" s="383">
        <v>138</v>
      </c>
      <c r="E144" s="131" t="s">
        <v>590</v>
      </c>
      <c r="F144" s="182" t="s">
        <v>591</v>
      </c>
      <c r="G144" s="293" t="s">
        <v>1264</v>
      </c>
      <c r="H144" s="9">
        <v>3</v>
      </c>
      <c r="I144" s="9">
        <v>27.35</v>
      </c>
      <c r="J144" s="85">
        <f t="shared" si="81"/>
        <v>33.333333333333336</v>
      </c>
      <c r="K144" s="9">
        <v>41</v>
      </c>
      <c r="L144" s="9">
        <f t="shared" si="73"/>
        <v>100</v>
      </c>
      <c r="M144" s="9">
        <f t="shared" si="101"/>
        <v>123</v>
      </c>
      <c r="N144" s="140">
        <f t="shared" si="102"/>
        <v>45.510000000000005</v>
      </c>
      <c r="O144" s="10">
        <f t="shared" si="103"/>
        <v>14.35</v>
      </c>
      <c r="P144" s="10">
        <f t="shared" si="104"/>
        <v>136.53000000000003</v>
      </c>
      <c r="Q144" s="11">
        <f t="shared" si="105"/>
        <v>55.35</v>
      </c>
      <c r="R144" s="12">
        <f t="shared" si="106"/>
        <v>166.05</v>
      </c>
      <c r="S144" s="4">
        <f t="shared" si="107"/>
        <v>49.199999999999996</v>
      </c>
      <c r="T144" s="137">
        <f t="shared" si="108"/>
        <v>147.6</v>
      </c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4">
        <f t="shared" si="80"/>
        <v>0</v>
      </c>
      <c r="AH144" s="44">
        <v>27.35</v>
      </c>
      <c r="AI144" s="70">
        <v>27.95</v>
      </c>
      <c r="AJ144" s="44">
        <f t="shared" si="86"/>
        <v>0</v>
      </c>
      <c r="AK144" s="43"/>
      <c r="AL144" s="43"/>
      <c r="AM144" s="43"/>
      <c r="AN144" s="43">
        <f>1+2</f>
        <v>3</v>
      </c>
      <c r="AO144" s="43"/>
      <c r="AP144" s="54"/>
      <c r="AQ144" s="54"/>
      <c r="AR144" s="54"/>
      <c r="AS144" s="54"/>
      <c r="AT144" s="54"/>
      <c r="AU144" s="54"/>
      <c r="AV144" s="54"/>
      <c r="AW144" s="45">
        <f t="shared" si="78"/>
        <v>3</v>
      </c>
      <c r="AX144" s="51">
        <v>49.2</v>
      </c>
      <c r="AY144" s="51">
        <v>25.97</v>
      </c>
      <c r="AZ144" s="51">
        <f t="shared" si="87"/>
        <v>77.91</v>
      </c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47">
        <f t="shared" si="85"/>
        <v>0</v>
      </c>
      <c r="BN144" s="60"/>
      <c r="BO144" s="60">
        <f t="shared" si="79"/>
        <v>0</v>
      </c>
      <c r="BP144" s="141"/>
      <c r="BQ144" s="137"/>
      <c r="BR144" s="138">
        <v>3</v>
      </c>
      <c r="BS144" s="63">
        <f t="shared" si="99"/>
        <v>2</v>
      </c>
      <c r="BT144" s="63">
        <f t="shared" si="109"/>
        <v>3</v>
      </c>
      <c r="BU144" s="577">
        <f t="shared" si="100"/>
        <v>3</v>
      </c>
      <c r="BV144" s="566">
        <v>27.97</v>
      </c>
      <c r="BW144" s="139"/>
      <c r="BX144" s="59">
        <v>24.04</v>
      </c>
      <c r="BY144" s="59">
        <v>38</v>
      </c>
      <c r="BZ144" s="139"/>
      <c r="CA144" s="5">
        <f t="shared" si="83"/>
        <v>27.35</v>
      </c>
      <c r="CB144" s="59">
        <f t="shared" si="84"/>
        <v>24.04</v>
      </c>
      <c r="CC144" s="587"/>
      <c r="CD144" s="596">
        <f t="shared" si="76"/>
        <v>25.695</v>
      </c>
      <c r="CE144" s="5">
        <f t="shared" si="77"/>
        <v>77.085000000000008</v>
      </c>
      <c r="CF144" s="724"/>
      <c r="CG144" s="606"/>
      <c r="CH144" s="707" t="str">
        <f t="shared" si="97"/>
        <v/>
      </c>
      <c r="CI144" s="59" t="str">
        <f t="shared" si="98"/>
        <v/>
      </c>
      <c r="CJ144" s="530" t="e">
        <f t="shared" si="96"/>
        <v>#VALUE!</v>
      </c>
      <c r="CK144" s="727"/>
      <c r="CL144" s="792"/>
    </row>
    <row r="145" spans="1:90" ht="13.15" customHeight="1" x14ac:dyDescent="0.25">
      <c r="A145" s="737"/>
      <c r="B145" s="37"/>
      <c r="C145" s="714"/>
      <c r="D145" s="383">
        <v>139</v>
      </c>
      <c r="E145" s="131" t="s">
        <v>592</v>
      </c>
      <c r="F145" s="182" t="s">
        <v>593</v>
      </c>
      <c r="G145" s="293" t="s">
        <v>1264</v>
      </c>
      <c r="H145" s="9">
        <v>1</v>
      </c>
      <c r="I145" s="80"/>
      <c r="J145" s="81">
        <f t="shared" si="81"/>
        <v>44.341463414634148</v>
      </c>
      <c r="K145" s="80">
        <v>54.54</v>
      </c>
      <c r="L145" s="80">
        <f t="shared" si="73"/>
        <v>44.341463414634148</v>
      </c>
      <c r="M145" s="80">
        <f t="shared" si="101"/>
        <v>54.54</v>
      </c>
      <c r="N145" s="140">
        <f t="shared" si="102"/>
        <v>60.539400000000008</v>
      </c>
      <c r="O145" s="10">
        <f t="shared" si="103"/>
        <v>19.088999999999999</v>
      </c>
      <c r="P145" s="10">
        <f t="shared" si="104"/>
        <v>60.539400000000008</v>
      </c>
      <c r="Q145" s="11">
        <f t="shared" si="105"/>
        <v>73.628999999999991</v>
      </c>
      <c r="R145" s="12">
        <f t="shared" si="106"/>
        <v>73.628999999999991</v>
      </c>
      <c r="S145" s="4">
        <f t="shared" si="107"/>
        <v>65.447999999999993</v>
      </c>
      <c r="T145" s="137">
        <f t="shared" si="108"/>
        <v>65.447999999999993</v>
      </c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4">
        <f t="shared" si="80"/>
        <v>0</v>
      </c>
      <c r="AH145" s="63"/>
      <c r="AI145" s="63"/>
      <c r="AJ145" s="63">
        <f t="shared" si="86"/>
        <v>0</v>
      </c>
      <c r="AK145" s="43"/>
      <c r="AL145" s="43">
        <v>1</v>
      </c>
      <c r="AM145" s="43"/>
      <c r="AN145" s="43"/>
      <c r="AO145" s="43"/>
      <c r="AP145" s="54"/>
      <c r="AQ145" s="54"/>
      <c r="AR145" s="54"/>
      <c r="AS145" s="54"/>
      <c r="AT145" s="54"/>
      <c r="AU145" s="54"/>
      <c r="AV145" s="54"/>
      <c r="AW145" s="45">
        <f t="shared" si="78"/>
        <v>1</v>
      </c>
      <c r="AX145" s="51">
        <v>65.447999999999993</v>
      </c>
      <c r="AY145" s="51">
        <v>32.4</v>
      </c>
      <c r="AZ145" s="51">
        <f t="shared" si="87"/>
        <v>32.4</v>
      </c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47">
        <f t="shared" si="85"/>
        <v>0</v>
      </c>
      <c r="BN145" s="60"/>
      <c r="BO145" s="60">
        <f t="shared" si="79"/>
        <v>0</v>
      </c>
      <c r="BP145" s="141"/>
      <c r="BQ145" s="137"/>
      <c r="BR145" s="138">
        <v>1</v>
      </c>
      <c r="BS145" s="63">
        <f t="shared" si="99"/>
        <v>0.66666666666666663</v>
      </c>
      <c r="BT145" s="63">
        <f t="shared" si="109"/>
        <v>1</v>
      </c>
      <c r="BU145" s="577">
        <f t="shared" si="100"/>
        <v>1</v>
      </c>
      <c r="BV145" s="566">
        <f>(J145+AY145)/2</f>
        <v>38.370731707317077</v>
      </c>
      <c r="BW145" s="139"/>
      <c r="BX145" s="59">
        <v>39.22</v>
      </c>
      <c r="BY145" s="59">
        <v>62</v>
      </c>
      <c r="BZ145" s="139"/>
      <c r="CA145" s="5">
        <f t="shared" si="83"/>
        <v>62</v>
      </c>
      <c r="CB145" s="59">
        <f t="shared" si="84"/>
        <v>32.4</v>
      </c>
      <c r="CC145" s="587"/>
      <c r="CD145" s="596">
        <f t="shared" si="76"/>
        <v>47.2</v>
      </c>
      <c r="CE145" s="5">
        <f t="shared" si="77"/>
        <v>47.2</v>
      </c>
      <c r="CF145" s="724"/>
      <c r="CG145" s="606"/>
      <c r="CH145" s="707" t="str">
        <f t="shared" si="97"/>
        <v/>
      </c>
      <c r="CI145" s="59" t="str">
        <f t="shared" si="98"/>
        <v/>
      </c>
      <c r="CJ145" s="530" t="e">
        <f t="shared" si="96"/>
        <v>#VALUE!</v>
      </c>
      <c r="CK145" s="727"/>
      <c r="CL145" s="792"/>
    </row>
    <row r="146" spans="1:90" ht="13.15" customHeight="1" x14ac:dyDescent="0.25">
      <c r="A146" s="737"/>
      <c r="B146" s="37">
        <v>130</v>
      </c>
      <c r="C146" s="714"/>
      <c r="D146" s="383">
        <v>140</v>
      </c>
      <c r="E146" s="131" t="s">
        <v>594</v>
      </c>
      <c r="F146" s="182" t="s">
        <v>595</v>
      </c>
      <c r="G146" s="293" t="s">
        <v>1264</v>
      </c>
      <c r="H146" s="9">
        <v>5</v>
      </c>
      <c r="I146" s="9">
        <v>49.7</v>
      </c>
      <c r="J146" s="85">
        <f t="shared" si="81"/>
        <v>60.569105691056912</v>
      </c>
      <c r="K146" s="9">
        <v>74.5</v>
      </c>
      <c r="L146" s="9">
        <f t="shared" si="73"/>
        <v>302.84552845528458</v>
      </c>
      <c r="M146" s="9">
        <f t="shared" si="101"/>
        <v>372.5</v>
      </c>
      <c r="N146" s="140">
        <f t="shared" si="102"/>
        <v>82.695000000000007</v>
      </c>
      <c r="O146" s="10">
        <f t="shared" si="103"/>
        <v>26.074999999999999</v>
      </c>
      <c r="P146" s="10">
        <f t="shared" si="104"/>
        <v>413.47500000000002</v>
      </c>
      <c r="Q146" s="11">
        <f t="shared" si="105"/>
        <v>100.575</v>
      </c>
      <c r="R146" s="12">
        <f t="shared" si="106"/>
        <v>502.875</v>
      </c>
      <c r="S146" s="4">
        <f t="shared" si="107"/>
        <v>89.399999999999991</v>
      </c>
      <c r="T146" s="137">
        <f t="shared" si="108"/>
        <v>446.99999999999994</v>
      </c>
      <c r="U146" s="43"/>
      <c r="V146" s="43">
        <v>1</v>
      </c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4">
        <f t="shared" si="80"/>
        <v>1</v>
      </c>
      <c r="AH146" s="44">
        <v>49.7</v>
      </c>
      <c r="AI146" s="70">
        <v>51.41</v>
      </c>
      <c r="AJ146" s="44">
        <f t="shared" si="86"/>
        <v>51.41</v>
      </c>
      <c r="AK146" s="43"/>
      <c r="AL146" s="43"/>
      <c r="AM146" s="43"/>
      <c r="AN146" s="43">
        <v>1</v>
      </c>
      <c r="AO146" s="43"/>
      <c r="AP146" s="54"/>
      <c r="AQ146" s="54"/>
      <c r="AR146" s="54"/>
      <c r="AS146" s="54"/>
      <c r="AT146" s="54"/>
      <c r="AU146" s="54"/>
      <c r="AV146" s="54"/>
      <c r="AW146" s="45">
        <f t="shared" si="78"/>
        <v>1</v>
      </c>
      <c r="AX146" s="51">
        <v>89.4</v>
      </c>
      <c r="AY146" s="51">
        <v>48.56</v>
      </c>
      <c r="AZ146" s="51">
        <f t="shared" si="87"/>
        <v>48.56</v>
      </c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47">
        <f t="shared" si="85"/>
        <v>0</v>
      </c>
      <c r="BN146" s="60"/>
      <c r="BO146" s="60">
        <f t="shared" si="79"/>
        <v>0</v>
      </c>
      <c r="BP146" s="142"/>
      <c r="BQ146" s="137"/>
      <c r="BR146" s="138">
        <v>5</v>
      </c>
      <c r="BS146" s="63">
        <f t="shared" si="99"/>
        <v>2.3333333333333335</v>
      </c>
      <c r="BT146" s="63">
        <f t="shared" si="109"/>
        <v>5</v>
      </c>
      <c r="BU146" s="577">
        <f t="shared" si="100"/>
        <v>5</v>
      </c>
      <c r="BV146" s="566">
        <v>49.7</v>
      </c>
      <c r="BW146" s="139"/>
      <c r="BX146" s="59">
        <v>43.96</v>
      </c>
      <c r="BY146" s="59">
        <v>69.5</v>
      </c>
      <c r="BZ146" s="139"/>
      <c r="CA146" s="5">
        <f t="shared" si="83"/>
        <v>49.7</v>
      </c>
      <c r="CB146" s="59">
        <f t="shared" si="84"/>
        <v>43.96</v>
      </c>
      <c r="CC146" s="587"/>
      <c r="CD146" s="596">
        <f t="shared" si="76"/>
        <v>46.83</v>
      </c>
      <c r="CE146" s="5">
        <f t="shared" si="77"/>
        <v>234.14999999999998</v>
      </c>
      <c r="CF146" s="724"/>
      <c r="CG146" s="606"/>
      <c r="CH146" s="707" t="str">
        <f t="shared" si="97"/>
        <v/>
      </c>
      <c r="CI146" s="59" t="str">
        <f t="shared" si="98"/>
        <v/>
      </c>
      <c r="CJ146" s="530" t="e">
        <f t="shared" si="96"/>
        <v>#VALUE!</v>
      </c>
      <c r="CK146" s="727"/>
      <c r="CL146" s="792"/>
    </row>
    <row r="147" spans="1:90" ht="13.15" customHeight="1" x14ac:dyDescent="0.25">
      <c r="A147" s="737"/>
      <c r="B147" s="37"/>
      <c r="C147" s="714"/>
      <c r="D147" s="383">
        <v>141</v>
      </c>
      <c r="E147" s="131" t="s">
        <v>596</v>
      </c>
      <c r="F147" s="182" t="s">
        <v>597</v>
      </c>
      <c r="G147" s="293" t="s">
        <v>1264</v>
      </c>
      <c r="H147" s="9">
        <v>1</v>
      </c>
      <c r="I147" s="80"/>
      <c r="J147" s="81">
        <f t="shared" si="81"/>
        <v>71.780487804878049</v>
      </c>
      <c r="K147" s="80">
        <v>88.29</v>
      </c>
      <c r="L147" s="80">
        <f t="shared" si="73"/>
        <v>71.780487804878049</v>
      </c>
      <c r="M147" s="80">
        <f t="shared" si="101"/>
        <v>88.29</v>
      </c>
      <c r="N147" s="140">
        <f t="shared" si="102"/>
        <v>98.00190000000002</v>
      </c>
      <c r="O147" s="10">
        <f t="shared" si="103"/>
        <v>30.901499999999999</v>
      </c>
      <c r="P147" s="10">
        <f t="shared" si="104"/>
        <v>98.00190000000002</v>
      </c>
      <c r="Q147" s="11">
        <f t="shared" si="105"/>
        <v>119.1915</v>
      </c>
      <c r="R147" s="12">
        <f t="shared" si="106"/>
        <v>119.1915</v>
      </c>
      <c r="S147" s="4">
        <f t="shared" si="107"/>
        <v>105.94800000000001</v>
      </c>
      <c r="T147" s="137">
        <f t="shared" si="108"/>
        <v>105.94800000000001</v>
      </c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4">
        <f t="shared" si="80"/>
        <v>0</v>
      </c>
      <c r="AH147" s="63"/>
      <c r="AI147" s="63"/>
      <c r="AJ147" s="63">
        <f t="shared" si="86"/>
        <v>0</v>
      </c>
      <c r="AK147" s="43"/>
      <c r="AL147" s="43">
        <v>1</v>
      </c>
      <c r="AM147" s="43"/>
      <c r="AN147" s="43"/>
      <c r="AO147" s="43"/>
      <c r="AP147" s="54"/>
      <c r="AQ147" s="54"/>
      <c r="AR147" s="54"/>
      <c r="AS147" s="54"/>
      <c r="AT147" s="54"/>
      <c r="AU147" s="54"/>
      <c r="AV147" s="54"/>
      <c r="AW147" s="45">
        <f t="shared" si="78"/>
        <v>1</v>
      </c>
      <c r="AX147" s="51">
        <v>105.94799999999999</v>
      </c>
      <c r="AY147" s="51">
        <v>63.03</v>
      </c>
      <c r="AZ147" s="51">
        <f t="shared" si="87"/>
        <v>63.03</v>
      </c>
      <c r="BA147" s="74"/>
      <c r="BB147" s="74"/>
      <c r="BC147" s="74"/>
      <c r="BD147" s="74"/>
      <c r="BE147" s="74"/>
      <c r="BF147" s="74"/>
      <c r="BG147" s="74">
        <v>1</v>
      </c>
      <c r="BH147" s="74"/>
      <c r="BI147" s="74"/>
      <c r="BJ147" s="74"/>
      <c r="BK147" s="74"/>
      <c r="BL147" s="74"/>
      <c r="BM147" s="47">
        <f t="shared" si="85"/>
        <v>1</v>
      </c>
      <c r="BN147" s="47">
        <v>53.58</v>
      </c>
      <c r="BO147" s="47">
        <f t="shared" si="79"/>
        <v>53.58</v>
      </c>
      <c r="BP147" s="136"/>
      <c r="BQ147" s="137"/>
      <c r="BR147" s="138">
        <v>1</v>
      </c>
      <c r="BS147" s="63">
        <f t="shared" si="99"/>
        <v>1</v>
      </c>
      <c r="BT147" s="63">
        <f t="shared" si="109"/>
        <v>1</v>
      </c>
      <c r="BU147" s="577">
        <f t="shared" si="100"/>
        <v>1</v>
      </c>
      <c r="BV147" s="566">
        <v>53.58</v>
      </c>
      <c r="BW147" s="139"/>
      <c r="BX147" s="59">
        <v>67.989999999999995</v>
      </c>
      <c r="BY147" s="59">
        <v>107.5</v>
      </c>
      <c r="BZ147" s="139"/>
      <c r="CA147" s="5">
        <f t="shared" si="83"/>
        <v>53.58</v>
      </c>
      <c r="CB147" s="59">
        <f t="shared" si="84"/>
        <v>53.58</v>
      </c>
      <c r="CC147" s="587"/>
      <c r="CD147" s="596">
        <f t="shared" si="76"/>
        <v>53.58</v>
      </c>
      <c r="CE147" s="5">
        <f t="shared" si="77"/>
        <v>53.58</v>
      </c>
      <c r="CF147" s="724"/>
      <c r="CG147" s="606"/>
      <c r="CH147" s="707" t="str">
        <f t="shared" si="97"/>
        <v/>
      </c>
      <c r="CI147" s="59" t="str">
        <f t="shared" si="98"/>
        <v/>
      </c>
      <c r="CJ147" s="530" t="e">
        <f t="shared" si="96"/>
        <v>#VALUE!</v>
      </c>
      <c r="CK147" s="727"/>
      <c r="CL147" s="792"/>
    </row>
    <row r="148" spans="1:90" ht="13.15" customHeight="1" x14ac:dyDescent="0.25">
      <c r="A148" s="737"/>
      <c r="B148" s="37"/>
      <c r="C148" s="714"/>
      <c r="D148" s="383">
        <v>142</v>
      </c>
      <c r="E148" s="131" t="s">
        <v>598</v>
      </c>
      <c r="F148" s="182" t="s">
        <v>599</v>
      </c>
      <c r="G148" s="293" t="s">
        <v>1264</v>
      </c>
      <c r="H148" s="9">
        <v>5</v>
      </c>
      <c r="I148" s="9">
        <v>89.6</v>
      </c>
      <c r="J148" s="42">
        <f t="shared" si="81"/>
        <v>85.365853658536594</v>
      </c>
      <c r="K148" s="9">
        <v>105</v>
      </c>
      <c r="L148" s="9">
        <f t="shared" si="73"/>
        <v>426.82926829268291</v>
      </c>
      <c r="M148" s="9">
        <f t="shared" si="101"/>
        <v>525</v>
      </c>
      <c r="N148" s="140">
        <f t="shared" si="102"/>
        <v>116.55000000000001</v>
      </c>
      <c r="O148" s="10">
        <f t="shared" si="103"/>
        <v>36.75</v>
      </c>
      <c r="P148" s="10">
        <f t="shared" si="104"/>
        <v>582.75</v>
      </c>
      <c r="Q148" s="11">
        <f t="shared" si="105"/>
        <v>141.75</v>
      </c>
      <c r="R148" s="12">
        <f t="shared" si="106"/>
        <v>708.75</v>
      </c>
      <c r="S148" s="4">
        <f t="shared" si="107"/>
        <v>126</v>
      </c>
      <c r="T148" s="137">
        <f t="shared" si="108"/>
        <v>630</v>
      </c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4">
        <f t="shared" si="80"/>
        <v>0</v>
      </c>
      <c r="AH148" s="44">
        <v>89.6</v>
      </c>
      <c r="AI148" s="44">
        <v>86.18</v>
      </c>
      <c r="AJ148" s="44">
        <f t="shared" si="86"/>
        <v>0</v>
      </c>
      <c r="AK148" s="43">
        <v>1</v>
      </c>
      <c r="AL148" s="43"/>
      <c r="AM148" s="43">
        <v>1</v>
      </c>
      <c r="AN148" s="43">
        <v>1</v>
      </c>
      <c r="AO148" s="43"/>
      <c r="AP148" s="54"/>
      <c r="AQ148" s="54"/>
      <c r="AR148" s="54"/>
      <c r="AS148" s="54"/>
      <c r="AT148" s="54"/>
      <c r="AU148" s="54"/>
      <c r="AV148" s="54"/>
      <c r="AW148" s="45">
        <f t="shared" si="78"/>
        <v>3</v>
      </c>
      <c r="AX148" s="51">
        <v>126</v>
      </c>
      <c r="AY148" s="51">
        <v>83</v>
      </c>
      <c r="AZ148" s="51">
        <f t="shared" si="87"/>
        <v>249</v>
      </c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47">
        <f t="shared" si="85"/>
        <v>0</v>
      </c>
      <c r="BN148" s="60"/>
      <c r="BO148" s="60">
        <f t="shared" si="79"/>
        <v>0</v>
      </c>
      <c r="BP148" s="141"/>
      <c r="BQ148" s="137"/>
      <c r="BR148" s="138">
        <v>5</v>
      </c>
      <c r="BS148" s="63">
        <f t="shared" si="99"/>
        <v>2.6666666666666665</v>
      </c>
      <c r="BT148" s="63">
        <f t="shared" si="109"/>
        <v>5</v>
      </c>
      <c r="BU148" s="577">
        <f t="shared" si="100"/>
        <v>5</v>
      </c>
      <c r="BV148" s="566">
        <v>89.6</v>
      </c>
      <c r="BW148" s="139"/>
      <c r="BX148" s="59">
        <v>73.05</v>
      </c>
      <c r="BY148" s="59">
        <v>115.5</v>
      </c>
      <c r="BZ148" s="139"/>
      <c r="CA148" s="5">
        <f t="shared" si="83"/>
        <v>89.6</v>
      </c>
      <c r="CB148" s="59">
        <f t="shared" si="84"/>
        <v>73.05</v>
      </c>
      <c r="CC148" s="587"/>
      <c r="CD148" s="596">
        <f t="shared" si="76"/>
        <v>81.324999999999989</v>
      </c>
      <c r="CE148" s="5">
        <f t="shared" si="77"/>
        <v>406.62499999999994</v>
      </c>
      <c r="CF148" s="724"/>
      <c r="CG148" s="606"/>
      <c r="CH148" s="707" t="str">
        <f t="shared" si="97"/>
        <v/>
      </c>
      <c r="CI148" s="59" t="str">
        <f t="shared" si="98"/>
        <v/>
      </c>
      <c r="CJ148" s="530" t="e">
        <f t="shared" si="96"/>
        <v>#VALUE!</v>
      </c>
      <c r="CK148" s="727"/>
      <c r="CL148" s="792"/>
    </row>
    <row r="149" spans="1:90" ht="13.15" customHeight="1" x14ac:dyDescent="0.25">
      <c r="A149" s="737"/>
      <c r="B149" s="37"/>
      <c r="C149" s="714"/>
      <c r="D149" s="383">
        <v>143</v>
      </c>
      <c r="E149" s="132" t="s">
        <v>119</v>
      </c>
      <c r="F149" s="183" t="s">
        <v>120</v>
      </c>
      <c r="G149" s="293" t="s">
        <v>1264</v>
      </c>
      <c r="H149" s="9"/>
      <c r="I149" s="79"/>
      <c r="J149" s="68"/>
      <c r="K149" s="79"/>
      <c r="L149" s="79">
        <f t="shared" si="73"/>
        <v>0</v>
      </c>
      <c r="M149" s="79"/>
      <c r="N149" s="140"/>
      <c r="O149" s="10"/>
      <c r="P149" s="10"/>
      <c r="Q149" s="11"/>
      <c r="R149" s="12"/>
      <c r="S149" s="4"/>
      <c r="T149" s="137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4">
        <f t="shared" si="80"/>
        <v>0</v>
      </c>
      <c r="AH149" s="63"/>
      <c r="AI149" s="63"/>
      <c r="AJ149" s="63">
        <f t="shared" si="86"/>
        <v>0</v>
      </c>
      <c r="AK149" s="43"/>
      <c r="AL149" s="43"/>
      <c r="AM149" s="43"/>
      <c r="AN149" s="43"/>
      <c r="AO149" s="43"/>
      <c r="AP149" s="54"/>
      <c r="AQ149" s="54"/>
      <c r="AR149" s="54"/>
      <c r="AS149" s="54"/>
      <c r="AT149" s="54"/>
      <c r="AU149" s="54"/>
      <c r="AV149" s="54"/>
      <c r="AW149" s="45">
        <f t="shared" si="78"/>
        <v>0</v>
      </c>
      <c r="AX149" s="58"/>
      <c r="AY149" s="62"/>
      <c r="AZ149" s="58">
        <f t="shared" si="87"/>
        <v>0</v>
      </c>
      <c r="BA149" s="75"/>
      <c r="BB149" s="75"/>
      <c r="BC149" s="75"/>
      <c r="BD149" s="75"/>
      <c r="BE149" s="75"/>
      <c r="BF149" s="74"/>
      <c r="BG149" s="74">
        <v>3</v>
      </c>
      <c r="BH149" s="74"/>
      <c r="BI149" s="74"/>
      <c r="BJ149" s="74"/>
      <c r="BK149" s="75"/>
      <c r="BL149" s="75"/>
      <c r="BM149" s="47">
        <f t="shared" si="85"/>
        <v>3</v>
      </c>
      <c r="BN149" s="47">
        <v>116.97</v>
      </c>
      <c r="BO149" s="47">
        <f t="shared" si="79"/>
        <v>350.90999999999997</v>
      </c>
      <c r="BP149" s="136"/>
      <c r="BQ149" s="137"/>
      <c r="BR149" s="138">
        <v>3</v>
      </c>
      <c r="BS149" s="63">
        <f t="shared" si="99"/>
        <v>1</v>
      </c>
      <c r="BT149" s="63">
        <f t="shared" si="109"/>
        <v>3</v>
      </c>
      <c r="BU149" s="577">
        <f t="shared" si="100"/>
        <v>3</v>
      </c>
      <c r="BV149" s="566">
        <v>116.7</v>
      </c>
      <c r="BW149" s="139"/>
      <c r="BX149" s="59">
        <v>86.34</v>
      </c>
      <c r="BY149" s="59">
        <v>136.5</v>
      </c>
      <c r="BZ149" s="139"/>
      <c r="CA149" s="5">
        <f t="shared" si="83"/>
        <v>116.97</v>
      </c>
      <c r="CB149" s="59">
        <f t="shared" si="84"/>
        <v>86.34</v>
      </c>
      <c r="CC149" s="587"/>
      <c r="CD149" s="596">
        <f t="shared" si="76"/>
        <v>101.655</v>
      </c>
      <c r="CE149" s="5">
        <f t="shared" si="77"/>
        <v>304.96500000000003</v>
      </c>
      <c r="CF149" s="724"/>
      <c r="CG149" s="606"/>
      <c r="CH149" s="707" t="str">
        <f t="shared" si="97"/>
        <v/>
      </c>
      <c r="CI149" s="59" t="str">
        <f t="shared" si="98"/>
        <v/>
      </c>
      <c r="CJ149" s="530" t="e">
        <f t="shared" si="96"/>
        <v>#VALUE!</v>
      </c>
      <c r="CK149" s="727"/>
      <c r="CL149" s="792"/>
    </row>
    <row r="150" spans="1:90" ht="13.15" customHeight="1" x14ac:dyDescent="0.25">
      <c r="A150" s="737"/>
      <c r="B150" s="37"/>
      <c r="C150" s="714"/>
      <c r="D150" s="383">
        <v>144</v>
      </c>
      <c r="E150" s="131" t="s">
        <v>600</v>
      </c>
      <c r="F150" s="182" t="s">
        <v>601</v>
      </c>
      <c r="G150" s="293" t="s">
        <v>1264</v>
      </c>
      <c r="H150" s="9">
        <v>1</v>
      </c>
      <c r="I150" s="9">
        <v>157.5</v>
      </c>
      <c r="J150" s="42">
        <f t="shared" si="81"/>
        <v>121.46341463414635</v>
      </c>
      <c r="K150" s="9">
        <v>149.4</v>
      </c>
      <c r="L150" s="9">
        <f t="shared" si="73"/>
        <v>121.46341463414635</v>
      </c>
      <c r="M150" s="9">
        <f>H150*K150</f>
        <v>149.4</v>
      </c>
      <c r="N150" s="140">
        <f>K150*1.11</f>
        <v>165.83400000000003</v>
      </c>
      <c r="O150" s="10">
        <f>K150*35%</f>
        <v>52.29</v>
      </c>
      <c r="P150" s="10">
        <f>N150*H150</f>
        <v>165.83400000000003</v>
      </c>
      <c r="Q150" s="11">
        <f>K150+O150</f>
        <v>201.69</v>
      </c>
      <c r="R150" s="12">
        <f>Q150*H150</f>
        <v>201.69</v>
      </c>
      <c r="S150" s="4">
        <f>K150*1.2</f>
        <v>179.28</v>
      </c>
      <c r="T150" s="137">
        <f>H150*S150</f>
        <v>179.28</v>
      </c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4">
        <f t="shared" si="80"/>
        <v>0</v>
      </c>
      <c r="AH150" s="44">
        <v>157.5</v>
      </c>
      <c r="AI150" s="44">
        <v>137.65</v>
      </c>
      <c r="AJ150" s="44">
        <f t="shared" si="86"/>
        <v>0</v>
      </c>
      <c r="AK150" s="43"/>
      <c r="AL150" s="43"/>
      <c r="AM150" s="43"/>
      <c r="AN150" s="43"/>
      <c r="AO150" s="43"/>
      <c r="AP150" s="54"/>
      <c r="AQ150" s="54"/>
      <c r="AR150" s="54"/>
      <c r="AS150" s="54"/>
      <c r="AT150" s="54"/>
      <c r="AU150" s="54"/>
      <c r="AV150" s="54"/>
      <c r="AW150" s="45">
        <f t="shared" si="78"/>
        <v>0</v>
      </c>
      <c r="AX150" s="51">
        <v>179.28</v>
      </c>
      <c r="AY150" s="46">
        <v>120</v>
      </c>
      <c r="AZ150" s="51">
        <f t="shared" si="87"/>
        <v>0</v>
      </c>
      <c r="BA150" s="75"/>
      <c r="BB150" s="75"/>
      <c r="BC150" s="75"/>
      <c r="BD150" s="75"/>
      <c r="BE150" s="75"/>
      <c r="BF150" s="74"/>
      <c r="BG150" s="74"/>
      <c r="BH150" s="74"/>
      <c r="BI150" s="74"/>
      <c r="BJ150" s="74"/>
      <c r="BK150" s="75"/>
      <c r="BL150" s="75"/>
      <c r="BM150" s="47">
        <f t="shared" si="85"/>
        <v>0</v>
      </c>
      <c r="BN150" s="61"/>
      <c r="BO150" s="60">
        <f t="shared" si="79"/>
        <v>0</v>
      </c>
      <c r="BP150" s="141"/>
      <c r="BQ150" s="137"/>
      <c r="BR150" s="138">
        <v>1</v>
      </c>
      <c r="BS150" s="63">
        <f t="shared" si="99"/>
        <v>0.33333333333333331</v>
      </c>
      <c r="BT150" s="63">
        <f t="shared" si="109"/>
        <v>1</v>
      </c>
      <c r="BU150" s="577">
        <f t="shared" si="100"/>
        <v>1</v>
      </c>
      <c r="BV150" s="566">
        <f>(AH150+AY150)/2</f>
        <v>138.75</v>
      </c>
      <c r="BW150" s="139"/>
      <c r="BX150" s="59">
        <v>119.54</v>
      </c>
      <c r="BY150" s="59">
        <v>189</v>
      </c>
      <c r="BZ150" s="139"/>
      <c r="CA150" s="5">
        <f t="shared" si="83"/>
        <v>157.5</v>
      </c>
      <c r="CB150" s="59">
        <f t="shared" si="84"/>
        <v>119.54</v>
      </c>
      <c r="CC150" s="587"/>
      <c r="CD150" s="596">
        <f t="shared" si="76"/>
        <v>138.52000000000001</v>
      </c>
      <c r="CE150" s="5">
        <f t="shared" si="77"/>
        <v>138.52000000000001</v>
      </c>
      <c r="CF150" s="724"/>
      <c r="CG150" s="606"/>
      <c r="CH150" s="707" t="str">
        <f t="shared" si="97"/>
        <v/>
      </c>
      <c r="CI150" s="59" t="str">
        <f t="shared" si="98"/>
        <v/>
      </c>
      <c r="CJ150" s="530" t="e">
        <f t="shared" si="96"/>
        <v>#VALUE!</v>
      </c>
      <c r="CK150" s="727"/>
      <c r="CL150" s="792"/>
    </row>
    <row r="151" spans="1:90" ht="13.15" customHeight="1" x14ac:dyDescent="0.25">
      <c r="A151" s="737"/>
      <c r="B151" s="37"/>
      <c r="C151" s="714"/>
      <c r="D151" s="383">
        <v>145</v>
      </c>
      <c r="E151" s="132" t="s">
        <v>121</v>
      </c>
      <c r="F151" s="183" t="s">
        <v>122</v>
      </c>
      <c r="G151" s="293" t="s">
        <v>1264</v>
      </c>
      <c r="H151" s="9"/>
      <c r="I151" s="79"/>
      <c r="J151" s="68"/>
      <c r="K151" s="79"/>
      <c r="L151" s="79">
        <f t="shared" si="73"/>
        <v>0</v>
      </c>
      <c r="M151" s="79"/>
      <c r="N151" s="140"/>
      <c r="O151" s="10"/>
      <c r="P151" s="10"/>
      <c r="Q151" s="11"/>
      <c r="R151" s="12"/>
      <c r="S151" s="4"/>
      <c r="T151" s="137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4">
        <f t="shared" si="80"/>
        <v>0</v>
      </c>
      <c r="AH151" s="63"/>
      <c r="AI151" s="63"/>
      <c r="AJ151" s="63">
        <f t="shared" si="86"/>
        <v>0</v>
      </c>
      <c r="AK151" s="43"/>
      <c r="AL151" s="43"/>
      <c r="AM151" s="43"/>
      <c r="AN151" s="43"/>
      <c r="AO151" s="43"/>
      <c r="AP151" s="54"/>
      <c r="AQ151" s="54"/>
      <c r="AR151" s="54"/>
      <c r="AS151" s="54"/>
      <c r="AT151" s="54"/>
      <c r="AU151" s="54"/>
      <c r="AV151" s="54"/>
      <c r="AW151" s="45">
        <f t="shared" si="78"/>
        <v>0</v>
      </c>
      <c r="AX151" s="58"/>
      <c r="AY151" s="62"/>
      <c r="AZ151" s="58">
        <f t="shared" si="87"/>
        <v>0</v>
      </c>
      <c r="BA151" s="75"/>
      <c r="BB151" s="75"/>
      <c r="BC151" s="75"/>
      <c r="BD151" s="75"/>
      <c r="BE151" s="75"/>
      <c r="BF151" s="74"/>
      <c r="BG151" s="74">
        <v>2</v>
      </c>
      <c r="BH151" s="74"/>
      <c r="BI151" s="74"/>
      <c r="BJ151" s="74"/>
      <c r="BK151" s="75"/>
      <c r="BL151" s="75"/>
      <c r="BM151" s="47">
        <f t="shared" si="85"/>
        <v>2</v>
      </c>
      <c r="BN151" s="47">
        <v>210</v>
      </c>
      <c r="BO151" s="47">
        <f t="shared" si="79"/>
        <v>420</v>
      </c>
      <c r="BP151" s="136"/>
      <c r="BQ151" s="137"/>
      <c r="BR151" s="138">
        <v>2</v>
      </c>
      <c r="BS151" s="63">
        <f t="shared" si="99"/>
        <v>0.66666666666666663</v>
      </c>
      <c r="BT151" s="63">
        <f t="shared" si="109"/>
        <v>2</v>
      </c>
      <c r="BU151" s="577">
        <f t="shared" si="100"/>
        <v>2</v>
      </c>
      <c r="BV151" s="566">
        <v>210</v>
      </c>
      <c r="BW151" s="139"/>
      <c r="BX151" s="59">
        <v>151.47999999999999</v>
      </c>
      <c r="BY151" s="59">
        <v>239.5</v>
      </c>
      <c r="BZ151" s="139"/>
      <c r="CA151" s="5">
        <f t="shared" si="83"/>
        <v>210</v>
      </c>
      <c r="CB151" s="59">
        <f t="shared" si="84"/>
        <v>151.47999999999999</v>
      </c>
      <c r="CC151" s="587"/>
      <c r="CD151" s="596">
        <f t="shared" si="76"/>
        <v>180.74</v>
      </c>
      <c r="CE151" s="5">
        <f t="shared" si="77"/>
        <v>361.48</v>
      </c>
      <c r="CF151" s="724"/>
      <c r="CG151" s="606"/>
      <c r="CH151" s="707" t="str">
        <f t="shared" si="97"/>
        <v/>
      </c>
      <c r="CI151" s="59" t="str">
        <f t="shared" si="98"/>
        <v/>
      </c>
      <c r="CJ151" s="530" t="e">
        <f t="shared" si="96"/>
        <v>#VALUE!</v>
      </c>
      <c r="CK151" s="727"/>
      <c r="CL151" s="792"/>
    </row>
    <row r="152" spans="1:90" ht="13.15" customHeight="1" thickBot="1" x14ac:dyDescent="0.3">
      <c r="A152" s="738"/>
      <c r="B152" s="130"/>
      <c r="C152" s="715"/>
      <c r="D152" s="384">
        <v>146</v>
      </c>
      <c r="E152" s="202" t="s">
        <v>602</v>
      </c>
      <c r="F152" s="203" t="s">
        <v>603</v>
      </c>
      <c r="G152" s="294" t="s">
        <v>1264</v>
      </c>
      <c r="H152" s="101">
        <v>1</v>
      </c>
      <c r="I152" s="102"/>
      <c r="J152" s="103">
        <f t="shared" si="81"/>
        <v>17.073170731707318</v>
      </c>
      <c r="K152" s="102">
        <v>21</v>
      </c>
      <c r="L152" s="102">
        <f t="shared" si="73"/>
        <v>17.073170731707318</v>
      </c>
      <c r="M152" s="102">
        <f>H152*K152</f>
        <v>21</v>
      </c>
      <c r="N152" s="204">
        <f>K152*1.11</f>
        <v>23.310000000000002</v>
      </c>
      <c r="O152" s="19">
        <f>K152*35%</f>
        <v>7.35</v>
      </c>
      <c r="P152" s="19">
        <f>N152*H152</f>
        <v>23.310000000000002</v>
      </c>
      <c r="Q152" s="20">
        <f>K152+O152</f>
        <v>28.35</v>
      </c>
      <c r="R152" s="21">
        <f>Q152*H152</f>
        <v>28.35</v>
      </c>
      <c r="S152" s="205">
        <f>K152*1.2</f>
        <v>25.2</v>
      </c>
      <c r="T152" s="206">
        <f>H152*S152</f>
        <v>25.2</v>
      </c>
      <c r="U152" s="104"/>
      <c r="V152" s="104"/>
      <c r="W152" s="104"/>
      <c r="X152" s="104"/>
      <c r="Y152" s="104"/>
      <c r="Z152" s="104"/>
      <c r="AA152" s="104"/>
      <c r="AB152" s="104"/>
      <c r="AC152" s="104"/>
      <c r="AD152" s="104"/>
      <c r="AE152" s="104"/>
      <c r="AF152" s="104"/>
      <c r="AG152" s="105">
        <f t="shared" si="80"/>
        <v>0</v>
      </c>
      <c r="AH152" s="106"/>
      <c r="AI152" s="106"/>
      <c r="AJ152" s="106">
        <f t="shared" si="86"/>
        <v>0</v>
      </c>
      <c r="AK152" s="104"/>
      <c r="AL152" s="104"/>
      <c r="AM152" s="104"/>
      <c r="AN152" s="104"/>
      <c r="AO152" s="104"/>
      <c r="AP152" s="107"/>
      <c r="AQ152" s="107"/>
      <c r="AR152" s="107"/>
      <c r="AS152" s="107"/>
      <c r="AT152" s="107"/>
      <c r="AU152" s="107"/>
      <c r="AV152" s="107"/>
      <c r="AW152" s="108">
        <f t="shared" si="78"/>
        <v>0</v>
      </c>
      <c r="AX152" s="109">
        <v>25.2</v>
      </c>
      <c r="AY152" s="126">
        <v>12.1</v>
      </c>
      <c r="AZ152" s="109">
        <f t="shared" si="87"/>
        <v>0</v>
      </c>
      <c r="BA152" s="127"/>
      <c r="BB152" s="127"/>
      <c r="BC152" s="127"/>
      <c r="BD152" s="127"/>
      <c r="BE152" s="127"/>
      <c r="BF152" s="110"/>
      <c r="BG152" s="110"/>
      <c r="BH152" s="110"/>
      <c r="BI152" s="110"/>
      <c r="BJ152" s="110"/>
      <c r="BK152" s="127"/>
      <c r="BL152" s="127"/>
      <c r="BM152" s="111">
        <f t="shared" si="85"/>
        <v>0</v>
      </c>
      <c r="BN152" s="128"/>
      <c r="BO152" s="113">
        <f t="shared" si="79"/>
        <v>0</v>
      </c>
      <c r="BP152" s="207"/>
      <c r="BQ152" s="206"/>
      <c r="BR152" s="208">
        <v>1</v>
      </c>
      <c r="BS152" s="106">
        <f t="shared" si="99"/>
        <v>0.33333333333333331</v>
      </c>
      <c r="BT152" s="106">
        <f t="shared" si="109"/>
        <v>1</v>
      </c>
      <c r="BU152" s="578">
        <f t="shared" si="100"/>
        <v>1</v>
      </c>
      <c r="BV152" s="567">
        <v>17.07</v>
      </c>
      <c r="BW152" s="209"/>
      <c r="BX152" s="112">
        <v>11.7</v>
      </c>
      <c r="BY152" s="112">
        <v>18.5</v>
      </c>
      <c r="BZ152" s="209"/>
      <c r="CA152" s="210">
        <f t="shared" si="83"/>
        <v>18.5</v>
      </c>
      <c r="CB152" s="112">
        <f t="shared" si="84"/>
        <v>11.7</v>
      </c>
      <c r="CC152" s="588"/>
      <c r="CD152" s="597">
        <f t="shared" si="76"/>
        <v>15.1</v>
      </c>
      <c r="CE152" s="210">
        <f t="shared" si="77"/>
        <v>15.1</v>
      </c>
      <c r="CF152" s="725"/>
      <c r="CG152" s="607"/>
      <c r="CH152" s="708" t="str">
        <f t="shared" si="97"/>
        <v/>
      </c>
      <c r="CI152" s="112" t="str">
        <f t="shared" si="98"/>
        <v/>
      </c>
      <c r="CJ152" s="531" t="e">
        <f t="shared" si="96"/>
        <v>#VALUE!</v>
      </c>
      <c r="CK152" s="728"/>
      <c r="CL152" s="793"/>
    </row>
    <row r="153" spans="1:90" ht="13.15" customHeight="1" x14ac:dyDescent="0.25">
      <c r="A153" s="734" t="s">
        <v>944</v>
      </c>
      <c r="B153" s="243"/>
      <c r="C153" s="711">
        <v>20</v>
      </c>
      <c r="D153" s="382">
        <v>147</v>
      </c>
      <c r="E153" s="193" t="s">
        <v>31</v>
      </c>
      <c r="F153" s="194" t="s">
        <v>32</v>
      </c>
      <c r="G153" s="292" t="s">
        <v>1264</v>
      </c>
      <c r="H153" s="92"/>
      <c r="I153" s="247"/>
      <c r="J153" s="99"/>
      <c r="K153" s="247"/>
      <c r="L153" s="247">
        <f t="shared" si="73"/>
        <v>0</v>
      </c>
      <c r="M153" s="247"/>
      <c r="N153" s="236"/>
      <c r="O153" s="22"/>
      <c r="P153" s="22"/>
      <c r="Q153" s="23"/>
      <c r="R153" s="24"/>
      <c r="S153" s="94"/>
      <c r="T153" s="196"/>
      <c r="U153" s="95"/>
      <c r="V153" s="95"/>
      <c r="W153" s="95"/>
      <c r="X153" s="95"/>
      <c r="Y153" s="95"/>
      <c r="Z153" s="95"/>
      <c r="AA153" s="95"/>
      <c r="AB153" s="95"/>
      <c r="AC153" s="95"/>
      <c r="AD153" s="95"/>
      <c r="AE153" s="95"/>
      <c r="AF153" s="95"/>
      <c r="AG153" s="96">
        <f>SUM(U153:AE153)</f>
        <v>0</v>
      </c>
      <c r="AH153" s="198"/>
      <c r="AI153" s="198"/>
      <c r="AJ153" s="198">
        <f t="shared" si="86"/>
        <v>0</v>
      </c>
      <c r="AK153" s="95"/>
      <c r="AL153" s="95"/>
      <c r="AM153" s="95"/>
      <c r="AN153" s="95"/>
      <c r="AO153" s="95"/>
      <c r="AP153" s="97"/>
      <c r="AQ153" s="97"/>
      <c r="AR153" s="97"/>
      <c r="AS153" s="97"/>
      <c r="AT153" s="97"/>
      <c r="AU153" s="97"/>
      <c r="AV153" s="97"/>
      <c r="AW153" s="98">
        <f>SUM(AK153:AV153)+AF153</f>
        <v>0</v>
      </c>
      <c r="AX153" s="248"/>
      <c r="AY153" s="249"/>
      <c r="AZ153" s="248">
        <f t="shared" si="87"/>
        <v>0</v>
      </c>
      <c r="BA153" s="120"/>
      <c r="BB153" s="120"/>
      <c r="BC153" s="120"/>
      <c r="BD153" s="120"/>
      <c r="BE153" s="120"/>
      <c r="BF153" s="121"/>
      <c r="BG153" s="121">
        <v>1</v>
      </c>
      <c r="BH153" s="121">
        <f>2+1</f>
        <v>3</v>
      </c>
      <c r="BI153" s="121"/>
      <c r="BJ153" s="121"/>
      <c r="BK153" s="120"/>
      <c r="BL153" s="120"/>
      <c r="BM153" s="100">
        <f>SUM(BA153:BL153)</f>
        <v>4</v>
      </c>
      <c r="BN153" s="100">
        <v>10.71</v>
      </c>
      <c r="BO153" s="100">
        <f t="shared" si="79"/>
        <v>42.84</v>
      </c>
      <c r="BP153" s="195"/>
      <c r="BQ153" s="196"/>
      <c r="BR153" s="197">
        <v>4</v>
      </c>
      <c r="BS153" s="198">
        <f t="shared" si="99"/>
        <v>1.3333333333333333</v>
      </c>
      <c r="BT153" s="198">
        <f t="shared" si="109"/>
        <v>4</v>
      </c>
      <c r="BU153" s="579">
        <f t="shared" si="100"/>
        <v>4</v>
      </c>
      <c r="BV153" s="565">
        <v>10.71</v>
      </c>
      <c r="BW153" s="200"/>
      <c r="BX153" s="199"/>
      <c r="BY153" s="199"/>
      <c r="BZ153" s="200"/>
      <c r="CA153" s="201">
        <f t="shared" si="83"/>
        <v>10.71</v>
      </c>
      <c r="CB153" s="199">
        <f t="shared" si="84"/>
        <v>10.71</v>
      </c>
      <c r="CC153" s="586"/>
      <c r="CD153" s="595">
        <f t="shared" si="76"/>
        <v>10.71</v>
      </c>
      <c r="CE153" s="201">
        <f t="shared" si="77"/>
        <v>42.84</v>
      </c>
      <c r="CF153" s="723">
        <f>SUM(CE153:CE177)</f>
        <v>3042.855</v>
      </c>
      <c r="CG153" s="605"/>
      <c r="CH153" s="706" t="str">
        <f t="shared" si="97"/>
        <v/>
      </c>
      <c r="CI153" s="199" t="str">
        <f t="shared" si="98"/>
        <v/>
      </c>
      <c r="CJ153" s="529" t="e">
        <f t="shared" si="96"/>
        <v>#VALUE!</v>
      </c>
      <c r="CK153" s="732" t="e">
        <f>SUM(CJ153:CJ177)</f>
        <v>#VALUE!</v>
      </c>
      <c r="CL153" s="794" t="e">
        <f>(CF153-CK153)/CF153</f>
        <v>#VALUE!</v>
      </c>
    </row>
    <row r="154" spans="1:90" ht="13.15" customHeight="1" x14ac:dyDescent="0.25">
      <c r="A154" s="739"/>
      <c r="B154" s="141"/>
      <c r="C154" s="743"/>
      <c r="D154" s="383">
        <v>148</v>
      </c>
      <c r="E154" s="131" t="s">
        <v>448</v>
      </c>
      <c r="F154" s="182" t="s">
        <v>449</v>
      </c>
      <c r="G154" s="293" t="s">
        <v>1264</v>
      </c>
      <c r="H154" s="9">
        <v>2</v>
      </c>
      <c r="I154" s="80"/>
      <c r="J154" s="81">
        <f>K154/1.23</f>
        <v>41.349593495934961</v>
      </c>
      <c r="K154" s="80">
        <v>50.86</v>
      </c>
      <c r="L154" s="80">
        <f t="shared" si="73"/>
        <v>82.699186991869922</v>
      </c>
      <c r="M154" s="80">
        <f>H154*K154</f>
        <v>101.72</v>
      </c>
      <c r="N154" s="140">
        <f>K154*1.11</f>
        <v>56.454600000000006</v>
      </c>
      <c r="O154" s="10">
        <f>K154*35%</f>
        <v>17.800999999999998</v>
      </c>
      <c r="P154" s="10">
        <f>N154*H154</f>
        <v>112.90920000000001</v>
      </c>
      <c r="Q154" s="11">
        <f>K154+O154</f>
        <v>68.661000000000001</v>
      </c>
      <c r="R154" s="12">
        <f>Q154*H154</f>
        <v>137.322</v>
      </c>
      <c r="S154" s="4">
        <f>K154*1.2</f>
        <v>61.031999999999996</v>
      </c>
      <c r="T154" s="137">
        <f>H154*S154</f>
        <v>122.06399999999999</v>
      </c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4">
        <f>SUM(U154:AE154)</f>
        <v>0</v>
      </c>
      <c r="AH154" s="63"/>
      <c r="AI154" s="63"/>
      <c r="AJ154" s="63">
        <f t="shared" si="86"/>
        <v>0</v>
      </c>
      <c r="AK154" s="43"/>
      <c r="AL154" s="43"/>
      <c r="AM154" s="43"/>
      <c r="AN154" s="43"/>
      <c r="AO154" s="43"/>
      <c r="AP154" s="54"/>
      <c r="AQ154" s="54"/>
      <c r="AR154" s="54"/>
      <c r="AS154" s="54"/>
      <c r="AT154" s="54"/>
      <c r="AU154" s="54"/>
      <c r="AV154" s="54"/>
      <c r="AW154" s="45">
        <f>SUM(AK154:AV154)+AF154</f>
        <v>0</v>
      </c>
      <c r="AX154" s="51">
        <v>61.03</v>
      </c>
      <c r="AY154" s="46">
        <v>24.64</v>
      </c>
      <c r="AZ154" s="51">
        <f t="shared" si="87"/>
        <v>0</v>
      </c>
      <c r="BA154" s="75"/>
      <c r="BB154" s="75"/>
      <c r="BC154" s="75"/>
      <c r="BD154" s="75"/>
      <c r="BE154" s="75"/>
      <c r="BF154" s="74"/>
      <c r="BG154" s="74"/>
      <c r="BH154" s="74"/>
      <c r="BI154" s="74"/>
      <c r="BJ154" s="74"/>
      <c r="BK154" s="75"/>
      <c r="BL154" s="75"/>
      <c r="BM154" s="47">
        <f>SUM(BA154:BL154)</f>
        <v>0</v>
      </c>
      <c r="BN154" s="61"/>
      <c r="BO154" s="60">
        <f t="shared" si="79"/>
        <v>0</v>
      </c>
      <c r="BP154" s="141"/>
      <c r="BQ154" s="137"/>
      <c r="BR154" s="138">
        <v>2</v>
      </c>
      <c r="BS154" s="63">
        <f t="shared" si="99"/>
        <v>0.66666666666666663</v>
      </c>
      <c r="BT154" s="63">
        <f t="shared" si="109"/>
        <v>2</v>
      </c>
      <c r="BU154" s="577">
        <f t="shared" si="100"/>
        <v>2</v>
      </c>
      <c r="BV154" s="566">
        <v>41.35</v>
      </c>
      <c r="BW154" s="139"/>
      <c r="BX154" s="59"/>
      <c r="BY154" s="59"/>
      <c r="BZ154" s="139"/>
      <c r="CA154" s="5">
        <f t="shared" si="83"/>
        <v>61.03</v>
      </c>
      <c r="CB154" s="59">
        <f t="shared" si="84"/>
        <v>24.64</v>
      </c>
      <c r="CC154" s="587"/>
      <c r="CD154" s="596">
        <f t="shared" si="76"/>
        <v>42.835000000000001</v>
      </c>
      <c r="CE154" s="5">
        <f t="shared" si="77"/>
        <v>85.67</v>
      </c>
      <c r="CF154" s="724"/>
      <c r="CG154" s="606"/>
      <c r="CH154" s="707" t="str">
        <f t="shared" si="97"/>
        <v/>
      </c>
      <c r="CI154" s="59" t="str">
        <f t="shared" si="98"/>
        <v/>
      </c>
      <c r="CJ154" s="530" t="e">
        <f t="shared" si="96"/>
        <v>#VALUE!</v>
      </c>
      <c r="CK154" s="727"/>
      <c r="CL154" s="792"/>
    </row>
    <row r="155" spans="1:90" ht="13.15" customHeight="1" x14ac:dyDescent="0.25">
      <c r="A155" s="739"/>
      <c r="B155" s="141"/>
      <c r="C155" s="743"/>
      <c r="D155" s="383">
        <v>149</v>
      </c>
      <c r="E155" s="131"/>
      <c r="F155" s="182" t="s">
        <v>957</v>
      </c>
      <c r="G155" s="293" t="s">
        <v>1264</v>
      </c>
      <c r="H155" s="9"/>
      <c r="I155" s="80"/>
      <c r="J155" s="81"/>
      <c r="K155" s="80"/>
      <c r="L155" s="80"/>
      <c r="M155" s="80"/>
      <c r="N155" s="140"/>
      <c r="O155" s="10"/>
      <c r="P155" s="10"/>
      <c r="Q155" s="11"/>
      <c r="R155" s="12"/>
      <c r="S155" s="4"/>
      <c r="T155" s="137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4"/>
      <c r="AH155" s="63"/>
      <c r="AI155" s="63"/>
      <c r="AJ155" s="63"/>
      <c r="AK155" s="43"/>
      <c r="AL155" s="43"/>
      <c r="AM155" s="43"/>
      <c r="AN155" s="43"/>
      <c r="AO155" s="43"/>
      <c r="AP155" s="54"/>
      <c r="AQ155" s="54"/>
      <c r="AR155" s="54"/>
      <c r="AS155" s="54"/>
      <c r="AT155" s="54"/>
      <c r="AU155" s="54"/>
      <c r="AV155" s="54"/>
      <c r="AW155" s="45"/>
      <c r="AX155" s="51"/>
      <c r="AY155" s="46"/>
      <c r="AZ155" s="51"/>
      <c r="BA155" s="75"/>
      <c r="BB155" s="75"/>
      <c r="BC155" s="75"/>
      <c r="BD155" s="75"/>
      <c r="BE155" s="75"/>
      <c r="BF155" s="74"/>
      <c r="BG155" s="74"/>
      <c r="BH155" s="74"/>
      <c r="BI155" s="74"/>
      <c r="BJ155" s="74"/>
      <c r="BK155" s="75"/>
      <c r="BL155" s="75"/>
      <c r="BM155" s="47"/>
      <c r="BN155" s="61"/>
      <c r="BO155" s="60"/>
      <c r="BP155" s="141"/>
      <c r="BQ155" s="137"/>
      <c r="BR155" s="138"/>
      <c r="BS155" s="63"/>
      <c r="BT155" s="63"/>
      <c r="BU155" s="577">
        <v>1</v>
      </c>
      <c r="BV155" s="566"/>
      <c r="BW155" s="139"/>
      <c r="BX155" s="59"/>
      <c r="BY155" s="59"/>
      <c r="BZ155" s="139"/>
      <c r="CA155" s="5"/>
      <c r="CB155" s="59"/>
      <c r="CC155" s="587"/>
      <c r="CD155" s="596">
        <v>72</v>
      </c>
      <c r="CE155" s="5">
        <f t="shared" si="77"/>
        <v>72</v>
      </c>
      <c r="CF155" s="724"/>
      <c r="CG155" s="606"/>
      <c r="CH155" s="707" t="str">
        <f t="shared" si="97"/>
        <v/>
      </c>
      <c r="CI155" s="59" t="str">
        <f t="shared" si="98"/>
        <v/>
      </c>
      <c r="CJ155" s="530" t="e">
        <f t="shared" si="96"/>
        <v>#VALUE!</v>
      </c>
      <c r="CK155" s="727"/>
      <c r="CL155" s="792"/>
    </row>
    <row r="156" spans="1:90" ht="13.15" customHeight="1" x14ac:dyDescent="0.25">
      <c r="A156" s="739"/>
      <c r="B156" s="141"/>
      <c r="C156" s="743"/>
      <c r="D156" s="383">
        <v>150</v>
      </c>
      <c r="E156" s="131" t="s">
        <v>103</v>
      </c>
      <c r="F156" s="182" t="s">
        <v>104</v>
      </c>
      <c r="G156" s="293" t="s">
        <v>1264</v>
      </c>
      <c r="H156" s="9"/>
      <c r="I156" s="79"/>
      <c r="J156" s="68"/>
      <c r="K156" s="79"/>
      <c r="L156" s="79">
        <f t="shared" si="73"/>
        <v>0</v>
      </c>
      <c r="M156" s="79"/>
      <c r="N156" s="140"/>
      <c r="O156" s="10"/>
      <c r="P156" s="10"/>
      <c r="Q156" s="11"/>
      <c r="R156" s="12"/>
      <c r="S156" s="4"/>
      <c r="T156" s="137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4">
        <f>SUM(U156:AE156)</f>
        <v>0</v>
      </c>
      <c r="AH156" s="63"/>
      <c r="AI156" s="63"/>
      <c r="AJ156" s="63">
        <f t="shared" si="86"/>
        <v>0</v>
      </c>
      <c r="AK156" s="43"/>
      <c r="AL156" s="43"/>
      <c r="AM156" s="43"/>
      <c r="AN156" s="43"/>
      <c r="AO156" s="43"/>
      <c r="AP156" s="54"/>
      <c r="AQ156" s="54"/>
      <c r="AR156" s="54"/>
      <c r="AS156" s="54"/>
      <c r="AT156" s="54"/>
      <c r="AU156" s="54"/>
      <c r="AV156" s="54"/>
      <c r="AW156" s="45">
        <f>SUM(AK156:AV156)+AF156</f>
        <v>0</v>
      </c>
      <c r="AX156" s="58"/>
      <c r="AY156" s="62"/>
      <c r="AZ156" s="58">
        <f t="shared" si="87"/>
        <v>0</v>
      </c>
      <c r="BA156" s="75"/>
      <c r="BB156" s="75"/>
      <c r="BC156" s="75"/>
      <c r="BD156" s="75"/>
      <c r="BE156" s="75"/>
      <c r="BF156" s="74"/>
      <c r="BG156" s="74">
        <v>4</v>
      </c>
      <c r="BH156" s="74"/>
      <c r="BI156" s="74"/>
      <c r="BJ156" s="74"/>
      <c r="BK156" s="75"/>
      <c r="BL156" s="75"/>
      <c r="BM156" s="47">
        <f>SUM(BA156:BL156)</f>
        <v>4</v>
      </c>
      <c r="BN156" s="47">
        <v>2.31</v>
      </c>
      <c r="BO156" s="47">
        <f t="shared" si="79"/>
        <v>9.24</v>
      </c>
      <c r="BP156" s="136"/>
      <c r="BQ156" s="137"/>
      <c r="BR156" s="138">
        <v>4</v>
      </c>
      <c r="BS156" s="63">
        <f t="shared" ref="BS156:BS167" si="110">+(H156+AG156+AW156+BM156)/3</f>
        <v>1.3333333333333333</v>
      </c>
      <c r="BT156" s="63">
        <f t="shared" si="109"/>
        <v>4</v>
      </c>
      <c r="BU156" s="577">
        <f t="shared" si="100"/>
        <v>4</v>
      </c>
      <c r="BV156" s="566">
        <v>2.31</v>
      </c>
      <c r="BW156" s="139"/>
      <c r="BX156" s="59"/>
      <c r="BY156" s="59"/>
      <c r="BZ156" s="139"/>
      <c r="CA156" s="5">
        <f t="shared" ref="CA156:CA167" si="111">MIN(I156,AH156,AX156,BN156,BY156)</f>
        <v>2.31</v>
      </c>
      <c r="CB156" s="59">
        <f t="shared" ref="CB156:CB167" si="112">MIN(J156,AH156,AI156,AX156,AY156,BN156,BX156)</f>
        <v>2.31</v>
      </c>
      <c r="CC156" s="587"/>
      <c r="CD156" s="596">
        <f t="shared" si="76"/>
        <v>2.31</v>
      </c>
      <c r="CE156" s="5">
        <f t="shared" si="77"/>
        <v>9.24</v>
      </c>
      <c r="CF156" s="724"/>
      <c r="CG156" s="606"/>
      <c r="CH156" s="707" t="str">
        <f t="shared" si="97"/>
        <v/>
      </c>
      <c r="CI156" s="59" t="str">
        <f t="shared" si="98"/>
        <v/>
      </c>
      <c r="CJ156" s="530" t="e">
        <f t="shared" si="96"/>
        <v>#VALUE!</v>
      </c>
      <c r="CK156" s="727"/>
      <c r="CL156" s="792"/>
    </row>
    <row r="157" spans="1:90" ht="13.15" customHeight="1" x14ac:dyDescent="0.25">
      <c r="A157" s="739"/>
      <c r="B157" s="348">
        <v>108</v>
      </c>
      <c r="C157" s="743"/>
      <c r="D157" s="383">
        <v>151</v>
      </c>
      <c r="E157" s="131" t="s">
        <v>604</v>
      </c>
      <c r="F157" s="182" t="s">
        <v>605</v>
      </c>
      <c r="G157" s="293" t="s">
        <v>1264</v>
      </c>
      <c r="H157" s="9">
        <v>5</v>
      </c>
      <c r="I157" s="80"/>
      <c r="J157" s="81">
        <f t="shared" si="81"/>
        <v>91.845528455284565</v>
      </c>
      <c r="K157" s="80">
        <v>112.97000000000001</v>
      </c>
      <c r="L157" s="80">
        <f t="shared" si="73"/>
        <v>459.22764227642278</v>
      </c>
      <c r="M157" s="80">
        <f>H157*K157</f>
        <v>564.85</v>
      </c>
      <c r="N157" s="140">
        <f>K157*1.11</f>
        <v>125.39670000000002</v>
      </c>
      <c r="O157" s="10">
        <f>K157*35%</f>
        <v>39.539500000000004</v>
      </c>
      <c r="P157" s="10">
        <f>N157*H157</f>
        <v>626.98350000000016</v>
      </c>
      <c r="Q157" s="11">
        <f>K157+O157</f>
        <v>152.5095</v>
      </c>
      <c r="R157" s="12">
        <f>Q157*H157</f>
        <v>762.54750000000001</v>
      </c>
      <c r="S157" s="4">
        <f>K157*1.2</f>
        <v>135.56400000000002</v>
      </c>
      <c r="T157" s="137">
        <f>H157*S157</f>
        <v>677.82000000000016</v>
      </c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4">
        <f t="shared" si="80"/>
        <v>0</v>
      </c>
      <c r="AH157" s="44">
        <v>212</v>
      </c>
      <c r="AI157" s="44">
        <v>50.72</v>
      </c>
      <c r="AJ157" s="44">
        <f t="shared" si="86"/>
        <v>0</v>
      </c>
      <c r="AK157" s="43"/>
      <c r="AL157" s="43"/>
      <c r="AM157" s="43"/>
      <c r="AN157" s="43"/>
      <c r="AO157" s="43"/>
      <c r="AP157" s="54"/>
      <c r="AQ157" s="54"/>
      <c r="AR157" s="54"/>
      <c r="AS157" s="54"/>
      <c r="AT157" s="54"/>
      <c r="AU157" s="54"/>
      <c r="AV157" s="54"/>
      <c r="AW157" s="45">
        <f t="shared" si="78"/>
        <v>0</v>
      </c>
      <c r="AX157" s="51">
        <v>135.56</v>
      </c>
      <c r="AY157" s="46">
        <v>34.29</v>
      </c>
      <c r="AZ157" s="51">
        <f t="shared" si="87"/>
        <v>0</v>
      </c>
      <c r="BA157" s="75"/>
      <c r="BB157" s="75"/>
      <c r="BC157" s="75"/>
      <c r="BD157" s="75"/>
      <c r="BE157" s="75"/>
      <c r="BF157" s="74"/>
      <c r="BG157" s="74"/>
      <c r="BH157" s="74"/>
      <c r="BI157" s="74"/>
      <c r="BJ157" s="74"/>
      <c r="BK157" s="75"/>
      <c r="BL157" s="75"/>
      <c r="BM157" s="47">
        <f t="shared" si="85"/>
        <v>0</v>
      </c>
      <c r="BN157" s="61"/>
      <c r="BO157" s="60">
        <f t="shared" si="79"/>
        <v>0</v>
      </c>
      <c r="BP157" s="141"/>
      <c r="BQ157" s="137"/>
      <c r="BR157" s="138">
        <v>5</v>
      </c>
      <c r="BS157" s="63">
        <f t="shared" si="110"/>
        <v>1.6666666666666667</v>
      </c>
      <c r="BT157" s="63">
        <f t="shared" si="109"/>
        <v>5</v>
      </c>
      <c r="BU157" s="577">
        <f t="shared" si="100"/>
        <v>5</v>
      </c>
      <c r="BV157" s="566">
        <f>(J157+AY157)/2</f>
        <v>63.067764227642286</v>
      </c>
      <c r="BW157" s="139"/>
      <c r="BX157" s="59">
        <v>111.08</v>
      </c>
      <c r="BY157" s="59">
        <v>321.98</v>
      </c>
      <c r="BZ157" s="139"/>
      <c r="CA157" s="5">
        <f t="shared" si="111"/>
        <v>135.56</v>
      </c>
      <c r="CB157" s="59">
        <f t="shared" si="112"/>
        <v>34.29</v>
      </c>
      <c r="CC157" s="587"/>
      <c r="CD157" s="596">
        <f t="shared" si="76"/>
        <v>84.924999999999997</v>
      </c>
      <c r="CE157" s="5">
        <f t="shared" si="77"/>
        <v>424.625</v>
      </c>
      <c r="CF157" s="724"/>
      <c r="CG157" s="606"/>
      <c r="CH157" s="707" t="str">
        <f t="shared" si="97"/>
        <v/>
      </c>
      <c r="CI157" s="59" t="str">
        <f t="shared" si="98"/>
        <v/>
      </c>
      <c r="CJ157" s="530" t="e">
        <f t="shared" si="96"/>
        <v>#VALUE!</v>
      </c>
      <c r="CK157" s="727"/>
      <c r="CL157" s="792"/>
    </row>
    <row r="158" spans="1:90" ht="13.15" customHeight="1" x14ac:dyDescent="0.25">
      <c r="A158" s="739"/>
      <c r="B158" s="348"/>
      <c r="C158" s="743"/>
      <c r="D158" s="383">
        <v>152</v>
      </c>
      <c r="E158" s="131"/>
      <c r="F158" s="182" t="s">
        <v>783</v>
      </c>
      <c r="G158" s="293" t="s">
        <v>1264</v>
      </c>
      <c r="H158" s="9"/>
      <c r="I158" s="79"/>
      <c r="J158" s="68"/>
      <c r="K158" s="79"/>
      <c r="L158" s="79">
        <f t="shared" si="73"/>
        <v>0</v>
      </c>
      <c r="M158" s="79"/>
      <c r="N158" s="140"/>
      <c r="O158" s="10"/>
      <c r="P158" s="10"/>
      <c r="Q158" s="11"/>
      <c r="R158" s="12"/>
      <c r="S158" s="4"/>
      <c r="T158" s="137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4">
        <f t="shared" si="80"/>
        <v>0</v>
      </c>
      <c r="AH158" s="44">
        <v>315</v>
      </c>
      <c r="AI158" s="44">
        <v>71.88</v>
      </c>
      <c r="AJ158" s="44">
        <f t="shared" si="86"/>
        <v>0</v>
      </c>
      <c r="AK158" s="43"/>
      <c r="AL158" s="43"/>
      <c r="AM158" s="43"/>
      <c r="AN158" s="43"/>
      <c r="AO158" s="43"/>
      <c r="AP158" s="54"/>
      <c r="AQ158" s="54"/>
      <c r="AR158" s="54"/>
      <c r="AS158" s="54"/>
      <c r="AT158" s="54"/>
      <c r="AU158" s="54"/>
      <c r="AV158" s="54"/>
      <c r="AW158" s="45">
        <f t="shared" si="78"/>
        <v>0</v>
      </c>
      <c r="AX158" s="58"/>
      <c r="AY158" s="62"/>
      <c r="AZ158" s="58"/>
      <c r="BA158" s="75"/>
      <c r="BB158" s="75"/>
      <c r="BC158" s="75"/>
      <c r="BD158" s="75"/>
      <c r="BE158" s="75"/>
      <c r="BF158" s="74"/>
      <c r="BG158" s="74"/>
      <c r="BH158" s="74"/>
      <c r="BI158" s="74"/>
      <c r="BJ158" s="74"/>
      <c r="BK158" s="75"/>
      <c r="BL158" s="75"/>
      <c r="BM158" s="47">
        <f t="shared" si="85"/>
        <v>0</v>
      </c>
      <c r="BN158" s="61"/>
      <c r="BO158" s="60">
        <f t="shared" si="79"/>
        <v>0</v>
      </c>
      <c r="BP158" s="141"/>
      <c r="BQ158" s="137"/>
      <c r="BR158" s="138">
        <v>0</v>
      </c>
      <c r="BS158" s="63">
        <f t="shared" si="110"/>
        <v>0</v>
      </c>
      <c r="BT158" s="63">
        <f t="shared" si="109"/>
        <v>0</v>
      </c>
      <c r="BU158" s="577">
        <v>1</v>
      </c>
      <c r="BV158" s="566">
        <f>AI158*1.2</f>
        <v>86.255999999999986</v>
      </c>
      <c r="BW158" s="139"/>
      <c r="BX158" s="59">
        <v>164.78</v>
      </c>
      <c r="BY158" s="59">
        <v>477.61</v>
      </c>
      <c r="BZ158" s="139"/>
      <c r="CA158" s="5">
        <f t="shared" si="111"/>
        <v>315</v>
      </c>
      <c r="CB158" s="59">
        <f t="shared" si="112"/>
        <v>71.88</v>
      </c>
      <c r="CC158" s="587"/>
      <c r="CD158" s="596">
        <f t="shared" si="76"/>
        <v>193.44</v>
      </c>
      <c r="CE158" s="5">
        <f t="shared" si="77"/>
        <v>193.44</v>
      </c>
      <c r="CF158" s="724"/>
      <c r="CG158" s="606"/>
      <c r="CH158" s="707" t="str">
        <f t="shared" si="97"/>
        <v/>
      </c>
      <c r="CI158" s="59" t="str">
        <f t="shared" si="98"/>
        <v/>
      </c>
      <c r="CJ158" s="530" t="e">
        <f t="shared" si="96"/>
        <v>#VALUE!</v>
      </c>
      <c r="CK158" s="727"/>
      <c r="CL158" s="792"/>
    </row>
    <row r="159" spans="1:90" ht="13.15" customHeight="1" x14ac:dyDescent="0.25">
      <c r="A159" s="739"/>
      <c r="B159" s="348"/>
      <c r="C159" s="743"/>
      <c r="D159" s="383">
        <v>153</v>
      </c>
      <c r="E159" s="131"/>
      <c r="F159" s="182" t="s">
        <v>786</v>
      </c>
      <c r="G159" s="293" t="s">
        <v>1264</v>
      </c>
      <c r="H159" s="9"/>
      <c r="I159" s="79"/>
      <c r="J159" s="68"/>
      <c r="K159" s="79"/>
      <c r="L159" s="79">
        <f t="shared" si="73"/>
        <v>0</v>
      </c>
      <c r="M159" s="79"/>
      <c r="N159" s="140"/>
      <c r="O159" s="10"/>
      <c r="P159" s="10"/>
      <c r="Q159" s="11"/>
      <c r="R159" s="12"/>
      <c r="S159" s="4"/>
      <c r="T159" s="137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4">
        <f t="shared" si="80"/>
        <v>0</v>
      </c>
      <c r="AH159" s="44">
        <v>475</v>
      </c>
      <c r="AI159" s="44">
        <v>101.78</v>
      </c>
      <c r="AJ159" s="44">
        <f t="shared" si="86"/>
        <v>0</v>
      </c>
      <c r="AK159" s="43"/>
      <c r="AL159" s="43"/>
      <c r="AM159" s="43"/>
      <c r="AN159" s="43"/>
      <c r="AO159" s="43"/>
      <c r="AP159" s="54"/>
      <c r="AQ159" s="54"/>
      <c r="AR159" s="54"/>
      <c r="AS159" s="54"/>
      <c r="AT159" s="54"/>
      <c r="AU159" s="54"/>
      <c r="AV159" s="54"/>
      <c r="AW159" s="45">
        <f t="shared" si="78"/>
        <v>0</v>
      </c>
      <c r="AX159" s="58"/>
      <c r="AY159" s="62"/>
      <c r="AZ159" s="58"/>
      <c r="BA159" s="75"/>
      <c r="BB159" s="75"/>
      <c r="BC159" s="75"/>
      <c r="BD159" s="75"/>
      <c r="BE159" s="75"/>
      <c r="BF159" s="74"/>
      <c r="BG159" s="74"/>
      <c r="BH159" s="74"/>
      <c r="BI159" s="74"/>
      <c r="BJ159" s="74"/>
      <c r="BK159" s="75"/>
      <c r="BL159" s="75"/>
      <c r="BM159" s="47">
        <f t="shared" si="85"/>
        <v>0</v>
      </c>
      <c r="BN159" s="61"/>
      <c r="BO159" s="60">
        <f t="shared" si="79"/>
        <v>0</v>
      </c>
      <c r="BP159" s="141"/>
      <c r="BQ159" s="137"/>
      <c r="BR159" s="138">
        <v>0</v>
      </c>
      <c r="BS159" s="63">
        <f t="shared" si="110"/>
        <v>0</v>
      </c>
      <c r="BT159" s="63">
        <f t="shared" si="109"/>
        <v>0</v>
      </c>
      <c r="BU159" s="577">
        <v>1</v>
      </c>
      <c r="BV159" s="566">
        <f>AI159*1.2</f>
        <v>122.136</v>
      </c>
      <c r="BW159" s="139"/>
      <c r="BX159" s="59">
        <v>248.61</v>
      </c>
      <c r="BY159" s="59">
        <v>720.6</v>
      </c>
      <c r="BZ159" s="139"/>
      <c r="CA159" s="5">
        <f t="shared" si="111"/>
        <v>475</v>
      </c>
      <c r="CB159" s="59">
        <f t="shared" si="112"/>
        <v>101.78</v>
      </c>
      <c r="CC159" s="587"/>
      <c r="CD159" s="596">
        <f t="shared" si="76"/>
        <v>288.39</v>
      </c>
      <c r="CE159" s="5">
        <f t="shared" si="77"/>
        <v>288.39</v>
      </c>
      <c r="CF159" s="724"/>
      <c r="CG159" s="606"/>
      <c r="CH159" s="707" t="str">
        <f t="shared" si="97"/>
        <v/>
      </c>
      <c r="CI159" s="59" t="str">
        <f t="shared" si="98"/>
        <v/>
      </c>
      <c r="CJ159" s="530" t="e">
        <f t="shared" si="96"/>
        <v>#VALUE!</v>
      </c>
      <c r="CK159" s="727"/>
      <c r="CL159" s="792"/>
    </row>
    <row r="160" spans="1:90" ht="13.15" customHeight="1" x14ac:dyDescent="0.25">
      <c r="A160" s="739"/>
      <c r="B160" s="348"/>
      <c r="C160" s="743"/>
      <c r="D160" s="383">
        <v>154</v>
      </c>
      <c r="E160" s="131"/>
      <c r="F160" s="182" t="s">
        <v>784</v>
      </c>
      <c r="G160" s="293" t="s">
        <v>1264</v>
      </c>
      <c r="H160" s="9"/>
      <c r="I160" s="79"/>
      <c r="J160" s="68"/>
      <c r="K160" s="79"/>
      <c r="L160" s="79">
        <f t="shared" si="73"/>
        <v>0</v>
      </c>
      <c r="M160" s="79"/>
      <c r="N160" s="140"/>
      <c r="O160" s="10"/>
      <c r="P160" s="10"/>
      <c r="Q160" s="11"/>
      <c r="R160" s="12"/>
      <c r="S160" s="4"/>
      <c r="T160" s="137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4">
        <f t="shared" si="80"/>
        <v>0</v>
      </c>
      <c r="AH160" s="44">
        <v>548</v>
      </c>
      <c r="AI160" s="44">
        <v>140.88</v>
      </c>
      <c r="AJ160" s="44">
        <f t="shared" si="86"/>
        <v>0</v>
      </c>
      <c r="AK160" s="43"/>
      <c r="AL160" s="43"/>
      <c r="AM160" s="43"/>
      <c r="AN160" s="43"/>
      <c r="AO160" s="43"/>
      <c r="AP160" s="54"/>
      <c r="AQ160" s="54"/>
      <c r="AR160" s="54"/>
      <c r="AS160" s="54"/>
      <c r="AT160" s="54"/>
      <c r="AU160" s="54"/>
      <c r="AV160" s="54"/>
      <c r="AW160" s="45">
        <f t="shared" si="78"/>
        <v>0</v>
      </c>
      <c r="AX160" s="58"/>
      <c r="AY160" s="62"/>
      <c r="AZ160" s="58"/>
      <c r="BA160" s="75"/>
      <c r="BB160" s="75"/>
      <c r="BC160" s="75"/>
      <c r="BD160" s="75"/>
      <c r="BE160" s="75"/>
      <c r="BF160" s="74"/>
      <c r="BG160" s="74"/>
      <c r="BH160" s="74"/>
      <c r="BI160" s="74"/>
      <c r="BJ160" s="74"/>
      <c r="BK160" s="75"/>
      <c r="BL160" s="75"/>
      <c r="BM160" s="47">
        <f t="shared" si="85"/>
        <v>0</v>
      </c>
      <c r="BN160" s="61"/>
      <c r="BO160" s="60">
        <f t="shared" si="79"/>
        <v>0</v>
      </c>
      <c r="BP160" s="141"/>
      <c r="BQ160" s="137"/>
      <c r="BR160" s="138">
        <v>0</v>
      </c>
      <c r="BS160" s="63">
        <f t="shared" si="110"/>
        <v>0</v>
      </c>
      <c r="BT160" s="63">
        <f t="shared" si="109"/>
        <v>0</v>
      </c>
      <c r="BU160" s="577">
        <v>1</v>
      </c>
      <c r="BV160" s="566">
        <f>AI160*1.2</f>
        <v>169.05599999999998</v>
      </c>
      <c r="BW160" s="139"/>
      <c r="BX160" s="59">
        <v>289.8</v>
      </c>
      <c r="BY160" s="59">
        <v>840</v>
      </c>
      <c r="BZ160" s="139"/>
      <c r="CA160" s="5">
        <f t="shared" si="111"/>
        <v>548</v>
      </c>
      <c r="CB160" s="59">
        <f t="shared" si="112"/>
        <v>140.88</v>
      </c>
      <c r="CC160" s="587"/>
      <c r="CD160" s="596">
        <f t="shared" si="76"/>
        <v>344.44</v>
      </c>
      <c r="CE160" s="5">
        <f t="shared" si="77"/>
        <v>344.44</v>
      </c>
      <c r="CF160" s="724"/>
      <c r="CG160" s="606"/>
      <c r="CH160" s="707" t="str">
        <f t="shared" si="97"/>
        <v/>
      </c>
      <c r="CI160" s="59" t="str">
        <f t="shared" si="98"/>
        <v/>
      </c>
      <c r="CJ160" s="530" t="e">
        <f t="shared" si="96"/>
        <v>#VALUE!</v>
      </c>
      <c r="CK160" s="727"/>
      <c r="CL160" s="792"/>
    </row>
    <row r="161" spans="1:90" ht="13.15" customHeight="1" x14ac:dyDescent="0.25">
      <c r="A161" s="739"/>
      <c r="B161" s="348"/>
      <c r="C161" s="743"/>
      <c r="D161" s="383">
        <v>155</v>
      </c>
      <c r="E161" s="131"/>
      <c r="F161" s="182" t="s">
        <v>785</v>
      </c>
      <c r="G161" s="293" t="s">
        <v>1264</v>
      </c>
      <c r="H161" s="9"/>
      <c r="I161" s="79"/>
      <c r="J161" s="68"/>
      <c r="K161" s="79"/>
      <c r="L161" s="79">
        <f t="shared" si="73"/>
        <v>0</v>
      </c>
      <c r="M161" s="79"/>
      <c r="N161" s="140"/>
      <c r="O161" s="10"/>
      <c r="P161" s="10"/>
      <c r="Q161" s="11"/>
      <c r="R161" s="12"/>
      <c r="S161" s="4"/>
      <c r="T161" s="137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4">
        <f t="shared" si="80"/>
        <v>0</v>
      </c>
      <c r="AH161" s="44">
        <v>678</v>
      </c>
      <c r="AI161" s="44">
        <v>174.95</v>
      </c>
      <c r="AJ161" s="44">
        <f t="shared" si="86"/>
        <v>0</v>
      </c>
      <c r="AK161" s="43"/>
      <c r="AL161" s="43"/>
      <c r="AM161" s="43"/>
      <c r="AN161" s="43"/>
      <c r="AO161" s="43"/>
      <c r="AP161" s="54"/>
      <c r="AQ161" s="54"/>
      <c r="AR161" s="54"/>
      <c r="AS161" s="54"/>
      <c r="AT161" s="54"/>
      <c r="AU161" s="54"/>
      <c r="AV161" s="54"/>
      <c r="AW161" s="45">
        <f t="shared" si="78"/>
        <v>0</v>
      </c>
      <c r="AX161" s="58"/>
      <c r="AY161" s="62"/>
      <c r="AZ161" s="58"/>
      <c r="BA161" s="75"/>
      <c r="BB161" s="75"/>
      <c r="BC161" s="75"/>
      <c r="BD161" s="75"/>
      <c r="BE161" s="75"/>
      <c r="BF161" s="74"/>
      <c r="BG161" s="74"/>
      <c r="BH161" s="74"/>
      <c r="BI161" s="74"/>
      <c r="BJ161" s="74"/>
      <c r="BK161" s="75"/>
      <c r="BL161" s="75"/>
      <c r="BM161" s="47">
        <f t="shared" si="85"/>
        <v>0</v>
      </c>
      <c r="BN161" s="61"/>
      <c r="BO161" s="60">
        <f t="shared" si="79"/>
        <v>0</v>
      </c>
      <c r="BP161" s="141"/>
      <c r="BQ161" s="137"/>
      <c r="BR161" s="138">
        <v>0</v>
      </c>
      <c r="BS161" s="63">
        <f t="shared" si="110"/>
        <v>0</v>
      </c>
      <c r="BT161" s="63">
        <f t="shared" si="109"/>
        <v>0</v>
      </c>
      <c r="BU161" s="577">
        <v>1</v>
      </c>
      <c r="BV161" s="566">
        <f>AI161*1.2</f>
        <v>209.93999999999997</v>
      </c>
      <c r="BW161" s="139"/>
      <c r="BX161" s="59">
        <v>386.4</v>
      </c>
      <c r="BY161" s="59">
        <v>1120</v>
      </c>
      <c r="BZ161" s="139"/>
      <c r="CA161" s="5">
        <f t="shared" si="111"/>
        <v>678</v>
      </c>
      <c r="CB161" s="59">
        <f t="shared" si="112"/>
        <v>174.95</v>
      </c>
      <c r="CC161" s="587"/>
      <c r="CD161" s="596">
        <f t="shared" si="76"/>
        <v>426.47500000000002</v>
      </c>
      <c r="CE161" s="5">
        <f t="shared" si="77"/>
        <v>426.47500000000002</v>
      </c>
      <c r="CF161" s="724"/>
      <c r="CG161" s="606"/>
      <c r="CH161" s="707" t="str">
        <f t="shared" si="97"/>
        <v/>
      </c>
      <c r="CI161" s="59" t="str">
        <f t="shared" si="98"/>
        <v/>
      </c>
      <c r="CJ161" s="530" t="e">
        <f t="shared" si="96"/>
        <v>#VALUE!</v>
      </c>
      <c r="CK161" s="727"/>
      <c r="CL161" s="792"/>
    </row>
    <row r="162" spans="1:90" ht="13.15" customHeight="1" x14ac:dyDescent="0.25">
      <c r="A162" s="739"/>
      <c r="B162" s="348">
        <v>111</v>
      </c>
      <c r="C162" s="743"/>
      <c r="D162" s="383">
        <v>156</v>
      </c>
      <c r="E162" s="132" t="s">
        <v>123</v>
      </c>
      <c r="F162" s="183" t="s">
        <v>124</v>
      </c>
      <c r="G162" s="293" t="s">
        <v>1264</v>
      </c>
      <c r="H162" s="9">
        <v>0</v>
      </c>
      <c r="I162" s="9">
        <v>7.5</v>
      </c>
      <c r="J162" s="42"/>
      <c r="K162" s="9"/>
      <c r="L162" s="9">
        <f t="shared" si="73"/>
        <v>0</v>
      </c>
      <c r="M162" s="9"/>
      <c r="N162" s="140"/>
      <c r="O162" s="10"/>
      <c r="P162" s="10"/>
      <c r="Q162" s="11"/>
      <c r="R162" s="12"/>
      <c r="S162" s="4"/>
      <c r="T162" s="137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4">
        <f t="shared" si="80"/>
        <v>0</v>
      </c>
      <c r="AH162" s="44">
        <v>7.5</v>
      </c>
      <c r="AI162" s="44">
        <v>1.31</v>
      </c>
      <c r="AJ162" s="44">
        <f t="shared" ref="AJ162:AJ190" si="113">AG162*AI162</f>
        <v>0</v>
      </c>
      <c r="AK162" s="43"/>
      <c r="AL162" s="43"/>
      <c r="AM162" s="43"/>
      <c r="AN162" s="43"/>
      <c r="AO162" s="43"/>
      <c r="AP162" s="54"/>
      <c r="AQ162" s="54"/>
      <c r="AR162" s="54"/>
      <c r="AS162" s="54"/>
      <c r="AT162" s="54"/>
      <c r="AU162" s="54"/>
      <c r="AV162" s="54"/>
      <c r="AW162" s="45">
        <f t="shared" si="78"/>
        <v>0</v>
      </c>
      <c r="AX162" s="58"/>
      <c r="AY162" s="62"/>
      <c r="AZ162" s="58">
        <f t="shared" ref="AZ162:AZ189" si="114">AW162*AY162</f>
        <v>0</v>
      </c>
      <c r="BA162" s="75"/>
      <c r="BB162" s="75"/>
      <c r="BC162" s="75"/>
      <c r="BD162" s="75"/>
      <c r="BE162" s="75"/>
      <c r="BF162" s="74"/>
      <c r="BG162" s="74">
        <v>2</v>
      </c>
      <c r="BH162" s="74"/>
      <c r="BI162" s="74"/>
      <c r="BJ162" s="74"/>
      <c r="BK162" s="75"/>
      <c r="BL162" s="75"/>
      <c r="BM162" s="47">
        <f t="shared" si="85"/>
        <v>2</v>
      </c>
      <c r="BN162" s="47">
        <v>6.76</v>
      </c>
      <c r="BO162" s="47">
        <f t="shared" si="79"/>
        <v>13.52</v>
      </c>
      <c r="BP162" s="136"/>
      <c r="BQ162" s="137"/>
      <c r="BR162" s="138">
        <v>2</v>
      </c>
      <c r="BS162" s="63">
        <f t="shared" si="110"/>
        <v>0.66666666666666663</v>
      </c>
      <c r="BT162" s="63">
        <f t="shared" si="109"/>
        <v>2</v>
      </c>
      <c r="BU162" s="577">
        <f>BR162</f>
        <v>2</v>
      </c>
      <c r="BV162" s="566">
        <f>(AI162+BN162)/2</f>
        <v>4.0350000000000001</v>
      </c>
      <c r="BW162" s="139"/>
      <c r="BX162" s="59">
        <v>5.34</v>
      </c>
      <c r="BY162" s="59">
        <v>15.48</v>
      </c>
      <c r="BZ162" s="139"/>
      <c r="CA162" s="5">
        <f t="shared" si="111"/>
        <v>6.76</v>
      </c>
      <c r="CB162" s="59">
        <f t="shared" si="112"/>
        <v>1.31</v>
      </c>
      <c r="CC162" s="587"/>
      <c r="CD162" s="596">
        <f t="shared" si="76"/>
        <v>4.0350000000000001</v>
      </c>
      <c r="CE162" s="5">
        <f t="shared" si="77"/>
        <v>8.07</v>
      </c>
      <c r="CF162" s="724"/>
      <c r="CG162" s="606"/>
      <c r="CH162" s="707" t="str">
        <f t="shared" si="97"/>
        <v/>
      </c>
      <c r="CI162" s="59" t="str">
        <f t="shared" si="98"/>
        <v/>
      </c>
      <c r="CJ162" s="530" t="e">
        <f t="shared" si="96"/>
        <v>#VALUE!</v>
      </c>
      <c r="CK162" s="727"/>
      <c r="CL162" s="792"/>
    </row>
    <row r="163" spans="1:90" ht="13.15" customHeight="1" x14ac:dyDescent="0.25">
      <c r="A163" s="739"/>
      <c r="B163" s="348">
        <v>108</v>
      </c>
      <c r="C163" s="743"/>
      <c r="D163" s="383">
        <v>157</v>
      </c>
      <c r="E163" s="132" t="s">
        <v>125</v>
      </c>
      <c r="F163" s="183" t="s">
        <v>126</v>
      </c>
      <c r="G163" s="293" t="s">
        <v>1264</v>
      </c>
      <c r="H163" s="9"/>
      <c r="I163" s="79"/>
      <c r="J163" s="68"/>
      <c r="K163" s="79"/>
      <c r="L163" s="79">
        <f t="shared" si="73"/>
        <v>0</v>
      </c>
      <c r="M163" s="79"/>
      <c r="N163" s="140"/>
      <c r="O163" s="10"/>
      <c r="P163" s="10"/>
      <c r="Q163" s="11"/>
      <c r="R163" s="12"/>
      <c r="S163" s="4"/>
      <c r="T163" s="137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4">
        <f t="shared" si="80"/>
        <v>0</v>
      </c>
      <c r="AH163" s="44">
        <v>1100</v>
      </c>
      <c r="AI163" s="44">
        <v>242.98</v>
      </c>
      <c r="AJ163" s="44">
        <f t="shared" si="113"/>
        <v>0</v>
      </c>
      <c r="AK163" s="43"/>
      <c r="AL163" s="43"/>
      <c r="AM163" s="43"/>
      <c r="AN163" s="43"/>
      <c r="AO163" s="43"/>
      <c r="AP163" s="54"/>
      <c r="AQ163" s="54"/>
      <c r="AR163" s="54"/>
      <c r="AS163" s="54"/>
      <c r="AT163" s="54"/>
      <c r="AU163" s="54"/>
      <c r="AV163" s="54"/>
      <c r="AW163" s="45">
        <f t="shared" si="78"/>
        <v>0</v>
      </c>
      <c r="AX163" s="58"/>
      <c r="AY163" s="62"/>
      <c r="AZ163" s="58">
        <f t="shared" si="114"/>
        <v>0</v>
      </c>
      <c r="BA163" s="75"/>
      <c r="BB163" s="75"/>
      <c r="BC163" s="75"/>
      <c r="BD163" s="75"/>
      <c r="BE163" s="75"/>
      <c r="BF163" s="74"/>
      <c r="BG163" s="74">
        <v>1</v>
      </c>
      <c r="BH163" s="74"/>
      <c r="BI163" s="74"/>
      <c r="BJ163" s="74"/>
      <c r="BK163" s="75"/>
      <c r="BL163" s="75"/>
      <c r="BM163" s="47">
        <f t="shared" si="85"/>
        <v>1</v>
      </c>
      <c r="BN163" s="47">
        <v>270</v>
      </c>
      <c r="BO163" s="47">
        <f t="shared" si="79"/>
        <v>270</v>
      </c>
      <c r="BP163" s="136" t="s">
        <v>80</v>
      </c>
      <c r="BQ163" s="137"/>
      <c r="BR163" s="138">
        <v>1</v>
      </c>
      <c r="BS163" s="63">
        <f t="shared" si="110"/>
        <v>0.33333333333333331</v>
      </c>
      <c r="BT163" s="63">
        <f t="shared" si="109"/>
        <v>1</v>
      </c>
      <c r="BU163" s="577">
        <f>BR163</f>
        <v>1</v>
      </c>
      <c r="BV163" s="566">
        <v>270</v>
      </c>
      <c r="BW163" s="139"/>
      <c r="BX163" s="59">
        <v>631.70000000000005</v>
      </c>
      <c r="BY163" s="59">
        <v>1831</v>
      </c>
      <c r="BZ163" s="139"/>
      <c r="CA163" s="5">
        <f t="shared" si="111"/>
        <v>270</v>
      </c>
      <c r="CB163" s="59">
        <f t="shared" si="112"/>
        <v>242.98</v>
      </c>
      <c r="CC163" s="587"/>
      <c r="CD163" s="596">
        <f t="shared" si="76"/>
        <v>256.49</v>
      </c>
      <c r="CE163" s="5">
        <f t="shared" si="77"/>
        <v>256.49</v>
      </c>
      <c r="CF163" s="724"/>
      <c r="CG163" s="606"/>
      <c r="CH163" s="707" t="str">
        <f t="shared" si="97"/>
        <v/>
      </c>
      <c r="CI163" s="59" t="str">
        <f t="shared" si="98"/>
        <v/>
      </c>
      <c r="CJ163" s="530" t="e">
        <f t="shared" si="96"/>
        <v>#VALUE!</v>
      </c>
      <c r="CK163" s="727"/>
      <c r="CL163" s="792"/>
    </row>
    <row r="164" spans="1:90" ht="13.15" customHeight="1" x14ac:dyDescent="0.25">
      <c r="A164" s="739"/>
      <c r="B164" s="348">
        <v>108</v>
      </c>
      <c r="C164" s="743"/>
      <c r="D164" s="383">
        <v>158</v>
      </c>
      <c r="E164" s="131" t="s">
        <v>606</v>
      </c>
      <c r="F164" s="182" t="s">
        <v>607</v>
      </c>
      <c r="G164" s="293" t="s">
        <v>1264</v>
      </c>
      <c r="H164" s="9">
        <v>1</v>
      </c>
      <c r="I164" s="9">
        <v>8.3000000000000007</v>
      </c>
      <c r="J164" s="42">
        <f t="shared" si="81"/>
        <v>4.8943089430894302</v>
      </c>
      <c r="K164" s="9">
        <v>6.02</v>
      </c>
      <c r="L164" s="9">
        <f t="shared" si="73"/>
        <v>4.8943089430894302</v>
      </c>
      <c r="M164" s="9">
        <f>H164*K164</f>
        <v>6.02</v>
      </c>
      <c r="N164" s="140">
        <f>K164*1.11</f>
        <v>6.6821999999999999</v>
      </c>
      <c r="O164" s="10">
        <f>K164*35%</f>
        <v>2.1069999999999998</v>
      </c>
      <c r="P164" s="10">
        <f>N164*H164</f>
        <v>6.6821999999999999</v>
      </c>
      <c r="Q164" s="11">
        <f>K164+O164</f>
        <v>8.1269999999999989</v>
      </c>
      <c r="R164" s="12">
        <f>Q164*H164</f>
        <v>8.1269999999999989</v>
      </c>
      <c r="S164" s="4">
        <f>K164*1.2</f>
        <v>7.2239999999999993</v>
      </c>
      <c r="T164" s="137">
        <f>H164*S164</f>
        <v>7.2239999999999993</v>
      </c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4">
        <f t="shared" si="80"/>
        <v>0</v>
      </c>
      <c r="AH164" s="44">
        <v>8.3000000000000007</v>
      </c>
      <c r="AI164" s="44">
        <v>3.43</v>
      </c>
      <c r="AJ164" s="44">
        <f t="shared" si="113"/>
        <v>0</v>
      </c>
      <c r="AK164" s="43"/>
      <c r="AL164" s="43"/>
      <c r="AM164" s="43"/>
      <c r="AN164" s="43">
        <v>2</v>
      </c>
      <c r="AO164" s="43"/>
      <c r="AP164" s="54"/>
      <c r="AQ164" s="54"/>
      <c r="AR164" s="54"/>
      <c r="AS164" s="54"/>
      <c r="AT164" s="54"/>
      <c r="AU164" s="54"/>
      <c r="AV164" s="54"/>
      <c r="AW164" s="45">
        <f t="shared" si="78"/>
        <v>2</v>
      </c>
      <c r="AX164" s="51">
        <v>7.2240000000000002</v>
      </c>
      <c r="AY164" s="51">
        <v>2.4300000000000002</v>
      </c>
      <c r="AZ164" s="51">
        <f t="shared" si="114"/>
        <v>4.8600000000000003</v>
      </c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47">
        <f t="shared" si="85"/>
        <v>0</v>
      </c>
      <c r="BN164" s="60"/>
      <c r="BO164" s="60">
        <f t="shared" si="79"/>
        <v>0</v>
      </c>
      <c r="BP164" s="141"/>
      <c r="BQ164" s="137"/>
      <c r="BR164" s="138">
        <v>2</v>
      </c>
      <c r="BS164" s="63">
        <f t="shared" si="110"/>
        <v>1</v>
      </c>
      <c r="BT164" s="63">
        <f t="shared" si="109"/>
        <v>2</v>
      </c>
      <c r="BU164" s="577">
        <f>BR164</f>
        <v>2</v>
      </c>
      <c r="BV164" s="566">
        <f>(AH164+AY164)/2</f>
        <v>5.3650000000000002</v>
      </c>
      <c r="BW164" s="139"/>
      <c r="BX164" s="59">
        <v>6.77</v>
      </c>
      <c r="BY164" s="59">
        <v>19.61</v>
      </c>
      <c r="BZ164" s="139"/>
      <c r="CA164" s="5">
        <f t="shared" si="111"/>
        <v>7.2240000000000002</v>
      </c>
      <c r="CB164" s="59">
        <f t="shared" si="112"/>
        <v>2.4300000000000002</v>
      </c>
      <c r="CC164" s="587"/>
      <c r="CD164" s="596">
        <f t="shared" si="76"/>
        <v>4.827</v>
      </c>
      <c r="CE164" s="5">
        <f t="shared" si="77"/>
        <v>9.6539999999999999</v>
      </c>
      <c r="CF164" s="724"/>
      <c r="CG164" s="606"/>
      <c r="CH164" s="707" t="str">
        <f t="shared" si="97"/>
        <v/>
      </c>
      <c r="CI164" s="59" t="str">
        <f t="shared" si="98"/>
        <v/>
      </c>
      <c r="CJ164" s="530" t="e">
        <f t="shared" si="96"/>
        <v>#VALUE!</v>
      </c>
      <c r="CK164" s="727"/>
      <c r="CL164" s="792"/>
    </row>
    <row r="165" spans="1:90" ht="13.15" customHeight="1" x14ac:dyDescent="0.25">
      <c r="A165" s="739"/>
      <c r="B165" s="348">
        <v>111</v>
      </c>
      <c r="C165" s="743"/>
      <c r="D165" s="383">
        <v>159</v>
      </c>
      <c r="E165" s="131" t="s">
        <v>608</v>
      </c>
      <c r="F165" s="182" t="s">
        <v>609</v>
      </c>
      <c r="G165" s="293" t="s">
        <v>1264</v>
      </c>
      <c r="H165" s="9">
        <v>20</v>
      </c>
      <c r="I165" s="9">
        <v>10</v>
      </c>
      <c r="J165" s="85">
        <f t="shared" si="81"/>
        <v>15.951219512195124</v>
      </c>
      <c r="K165" s="9">
        <v>19.62</v>
      </c>
      <c r="L165" s="9">
        <f t="shared" si="73"/>
        <v>319.02439024390247</v>
      </c>
      <c r="M165" s="9">
        <f>H165*K165</f>
        <v>392.40000000000003</v>
      </c>
      <c r="N165" s="140">
        <f>K165*1.11</f>
        <v>21.778200000000002</v>
      </c>
      <c r="O165" s="10">
        <f>K165*35%</f>
        <v>6.867</v>
      </c>
      <c r="P165" s="10">
        <f>N165*H165</f>
        <v>435.56400000000002</v>
      </c>
      <c r="Q165" s="11">
        <f>K165+O165</f>
        <v>26.487000000000002</v>
      </c>
      <c r="R165" s="12">
        <f>Q165*H165</f>
        <v>529.74</v>
      </c>
      <c r="S165" s="4">
        <f>K165*1.2</f>
        <v>23.544</v>
      </c>
      <c r="T165" s="137">
        <f>H165*S165</f>
        <v>470.88</v>
      </c>
      <c r="U165" s="43"/>
      <c r="V165" s="43">
        <v>10</v>
      </c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4">
        <f t="shared" si="80"/>
        <v>10</v>
      </c>
      <c r="AH165" s="44">
        <v>10</v>
      </c>
      <c r="AI165" s="44">
        <v>6.12</v>
      </c>
      <c r="AJ165" s="44">
        <f t="shared" si="113"/>
        <v>61.2</v>
      </c>
      <c r="AK165" s="43"/>
      <c r="AL165" s="43">
        <v>2</v>
      </c>
      <c r="AM165" s="43"/>
      <c r="AN165" s="43">
        <f>5+1+1</f>
        <v>7</v>
      </c>
      <c r="AO165" s="43"/>
      <c r="AP165" s="54"/>
      <c r="AQ165" s="54"/>
      <c r="AR165" s="54"/>
      <c r="AS165" s="54"/>
      <c r="AT165" s="54"/>
      <c r="AU165" s="54"/>
      <c r="AV165" s="54"/>
      <c r="AW165" s="45">
        <f t="shared" si="78"/>
        <v>9</v>
      </c>
      <c r="AX165" s="51">
        <v>23.544</v>
      </c>
      <c r="AY165" s="51">
        <v>4.13</v>
      </c>
      <c r="AZ165" s="51">
        <f t="shared" si="114"/>
        <v>37.17</v>
      </c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47">
        <f t="shared" si="85"/>
        <v>0</v>
      </c>
      <c r="BN165" s="60"/>
      <c r="BO165" s="60">
        <f t="shared" si="79"/>
        <v>0</v>
      </c>
      <c r="BP165" s="142"/>
      <c r="BQ165" s="137"/>
      <c r="BR165" s="146">
        <v>20</v>
      </c>
      <c r="BS165" s="63">
        <f t="shared" si="110"/>
        <v>13</v>
      </c>
      <c r="BT165" s="63">
        <v>15</v>
      </c>
      <c r="BU165" s="577">
        <v>20</v>
      </c>
      <c r="BV165" s="566">
        <f>(AH165+AY165)/2</f>
        <v>7.0649999999999995</v>
      </c>
      <c r="BW165" s="139"/>
      <c r="BX165" s="59">
        <v>20.11</v>
      </c>
      <c r="BY165" s="59">
        <v>58.28</v>
      </c>
      <c r="BZ165" s="139"/>
      <c r="CA165" s="5">
        <f t="shared" si="111"/>
        <v>10</v>
      </c>
      <c r="CB165" s="59">
        <f t="shared" si="112"/>
        <v>4.13</v>
      </c>
      <c r="CC165" s="587"/>
      <c r="CD165" s="596">
        <f t="shared" si="76"/>
        <v>7.0649999999999995</v>
      </c>
      <c r="CE165" s="5">
        <f t="shared" si="77"/>
        <v>141.29999999999998</v>
      </c>
      <c r="CF165" s="724"/>
      <c r="CG165" s="606"/>
      <c r="CH165" s="707" t="str">
        <f t="shared" si="97"/>
        <v/>
      </c>
      <c r="CI165" s="59" t="str">
        <f t="shared" si="98"/>
        <v/>
      </c>
      <c r="CJ165" s="530" t="e">
        <f t="shared" si="96"/>
        <v>#VALUE!</v>
      </c>
      <c r="CK165" s="727"/>
      <c r="CL165" s="792"/>
    </row>
    <row r="166" spans="1:90" ht="13.15" customHeight="1" x14ac:dyDescent="0.25">
      <c r="A166" s="739"/>
      <c r="B166" s="348">
        <v>111</v>
      </c>
      <c r="C166" s="743"/>
      <c r="D166" s="383">
        <v>160</v>
      </c>
      <c r="E166" s="131" t="s">
        <v>610</v>
      </c>
      <c r="F166" s="182" t="s">
        <v>611</v>
      </c>
      <c r="G166" s="293" t="s">
        <v>1264</v>
      </c>
      <c r="H166" s="9">
        <v>1</v>
      </c>
      <c r="I166" s="80"/>
      <c r="J166" s="81">
        <f t="shared" si="81"/>
        <v>34.211382113821138</v>
      </c>
      <c r="K166" s="80">
        <v>42.08</v>
      </c>
      <c r="L166" s="80">
        <f t="shared" ref="L166:L224" si="115">M166/1.23</f>
        <v>34.211382113821138</v>
      </c>
      <c r="M166" s="80">
        <f>H166*K166</f>
        <v>42.08</v>
      </c>
      <c r="N166" s="140">
        <f>K166*1.11</f>
        <v>46.708800000000004</v>
      </c>
      <c r="O166" s="10">
        <f>K166*35%</f>
        <v>14.727999999999998</v>
      </c>
      <c r="P166" s="10">
        <f>N166*H166</f>
        <v>46.708800000000004</v>
      </c>
      <c r="Q166" s="11">
        <f>K166+O166</f>
        <v>56.807999999999993</v>
      </c>
      <c r="R166" s="12">
        <f>Q166*H166</f>
        <v>56.807999999999993</v>
      </c>
      <c r="S166" s="4">
        <f>K166*1.2</f>
        <v>50.495999999999995</v>
      </c>
      <c r="T166" s="137">
        <f>H166*S166</f>
        <v>50.495999999999995</v>
      </c>
      <c r="U166" s="43"/>
      <c r="V166" s="43">
        <v>4</v>
      </c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4">
        <f t="shared" si="80"/>
        <v>4</v>
      </c>
      <c r="AH166" s="44">
        <v>61.71</v>
      </c>
      <c r="AI166" s="44">
        <v>15.07</v>
      </c>
      <c r="AJ166" s="44">
        <f t="shared" si="113"/>
        <v>60.28</v>
      </c>
      <c r="AK166" s="43"/>
      <c r="AL166" s="43"/>
      <c r="AM166" s="43"/>
      <c r="AN166" s="43"/>
      <c r="AO166" s="43"/>
      <c r="AP166" s="54"/>
      <c r="AQ166" s="54"/>
      <c r="AR166" s="54"/>
      <c r="AS166" s="54"/>
      <c r="AT166" s="54"/>
      <c r="AU166" s="54"/>
      <c r="AV166" s="54"/>
      <c r="AW166" s="45">
        <f t="shared" si="78"/>
        <v>0</v>
      </c>
      <c r="AX166" s="51">
        <v>50.496000000000002</v>
      </c>
      <c r="AY166" s="46">
        <v>11.29</v>
      </c>
      <c r="AZ166" s="51">
        <f t="shared" si="114"/>
        <v>0</v>
      </c>
      <c r="BA166" s="75"/>
      <c r="BB166" s="75"/>
      <c r="BC166" s="75"/>
      <c r="BD166" s="75"/>
      <c r="BE166" s="75"/>
      <c r="BF166" s="74"/>
      <c r="BG166" s="74"/>
      <c r="BH166" s="74"/>
      <c r="BI166" s="74"/>
      <c r="BJ166" s="74"/>
      <c r="BK166" s="75"/>
      <c r="BL166" s="75"/>
      <c r="BM166" s="47">
        <f t="shared" si="85"/>
        <v>0</v>
      </c>
      <c r="BN166" s="61"/>
      <c r="BO166" s="60">
        <f t="shared" si="79"/>
        <v>0</v>
      </c>
      <c r="BP166" s="142"/>
      <c r="BQ166" s="137"/>
      <c r="BR166" s="138">
        <v>4</v>
      </c>
      <c r="BS166" s="63">
        <f t="shared" si="110"/>
        <v>1.6666666666666667</v>
      </c>
      <c r="BT166" s="63">
        <f>BR166</f>
        <v>4</v>
      </c>
      <c r="BU166" s="577">
        <f t="shared" ref="BU166:BU188" si="116">BR166</f>
        <v>4</v>
      </c>
      <c r="BV166" s="566">
        <f>(J166+AY166)/2</f>
        <v>22.750691056910568</v>
      </c>
      <c r="BW166" s="139"/>
      <c r="BX166" s="59">
        <v>58.31</v>
      </c>
      <c r="BY166" s="59">
        <v>169</v>
      </c>
      <c r="BZ166" s="139"/>
      <c r="CA166" s="5">
        <f t="shared" si="111"/>
        <v>50.496000000000002</v>
      </c>
      <c r="CB166" s="59">
        <f t="shared" si="112"/>
        <v>11.29</v>
      </c>
      <c r="CC166" s="587"/>
      <c r="CD166" s="596">
        <f t="shared" si="76"/>
        <v>30.893000000000001</v>
      </c>
      <c r="CE166" s="5">
        <f t="shared" si="77"/>
        <v>123.572</v>
      </c>
      <c r="CF166" s="724"/>
      <c r="CG166" s="606"/>
      <c r="CH166" s="707" t="str">
        <f t="shared" si="97"/>
        <v/>
      </c>
      <c r="CI166" s="59" t="str">
        <f t="shared" si="98"/>
        <v/>
      </c>
      <c r="CJ166" s="530" t="e">
        <f t="shared" si="96"/>
        <v>#VALUE!</v>
      </c>
      <c r="CK166" s="727"/>
      <c r="CL166" s="792"/>
    </row>
    <row r="167" spans="1:90" ht="13.15" customHeight="1" x14ac:dyDescent="0.25">
      <c r="A167" s="739"/>
      <c r="B167" s="348">
        <v>108</v>
      </c>
      <c r="C167" s="743"/>
      <c r="D167" s="383">
        <v>161</v>
      </c>
      <c r="E167" s="131" t="s">
        <v>612</v>
      </c>
      <c r="F167" s="182" t="s">
        <v>613</v>
      </c>
      <c r="G167" s="293" t="s">
        <v>1264</v>
      </c>
      <c r="H167" s="9">
        <v>1</v>
      </c>
      <c r="I167" s="80"/>
      <c r="J167" s="81">
        <f>K167/1.23</f>
        <v>75.341463414634148</v>
      </c>
      <c r="K167" s="80">
        <v>92.67</v>
      </c>
      <c r="L167" s="80">
        <f>M167/1.23</f>
        <v>75.341463414634148</v>
      </c>
      <c r="M167" s="80">
        <f>H167*K167</f>
        <v>92.67</v>
      </c>
      <c r="N167" s="140">
        <f>K167*1.11</f>
        <v>102.86370000000001</v>
      </c>
      <c r="O167" s="10">
        <f>K167*35%</f>
        <v>32.4345</v>
      </c>
      <c r="P167" s="10">
        <f>N167*H167</f>
        <v>102.86370000000001</v>
      </c>
      <c r="Q167" s="11">
        <f>K167+O167</f>
        <v>125.1045</v>
      </c>
      <c r="R167" s="12">
        <f>Q167*H167</f>
        <v>125.1045</v>
      </c>
      <c r="S167" s="4">
        <f>K167*1.2</f>
        <v>111.20399999999999</v>
      </c>
      <c r="T167" s="137">
        <f>H167*S167</f>
        <v>111.20399999999999</v>
      </c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4">
        <f>SUM(U167:AE167)</f>
        <v>0</v>
      </c>
      <c r="AH167" s="44">
        <v>112</v>
      </c>
      <c r="AI167" s="44">
        <v>28.18</v>
      </c>
      <c r="AJ167" s="44">
        <f>AG167*AI167</f>
        <v>0</v>
      </c>
      <c r="AK167" s="43"/>
      <c r="AL167" s="43"/>
      <c r="AM167" s="43"/>
      <c r="AN167" s="43"/>
      <c r="AO167" s="43"/>
      <c r="AP167" s="54"/>
      <c r="AQ167" s="54"/>
      <c r="AR167" s="54"/>
      <c r="AS167" s="54"/>
      <c r="AT167" s="54"/>
      <c r="AU167" s="54"/>
      <c r="AV167" s="54"/>
      <c r="AW167" s="45">
        <f>SUM(AK167:AV167)+AF167</f>
        <v>0</v>
      </c>
      <c r="AX167" s="51">
        <v>111.20399999999999</v>
      </c>
      <c r="AY167" s="46">
        <v>21.04</v>
      </c>
      <c r="AZ167" s="51">
        <f>AW167*AY167</f>
        <v>0</v>
      </c>
      <c r="BA167" s="75"/>
      <c r="BB167" s="75"/>
      <c r="BC167" s="75"/>
      <c r="BD167" s="75"/>
      <c r="BE167" s="75"/>
      <c r="BF167" s="74"/>
      <c r="BG167" s="74"/>
      <c r="BH167" s="74"/>
      <c r="BI167" s="74"/>
      <c r="BJ167" s="74"/>
      <c r="BK167" s="75"/>
      <c r="BL167" s="75"/>
      <c r="BM167" s="47">
        <f>SUM(BA167:BL167)</f>
        <v>0</v>
      </c>
      <c r="BN167" s="61"/>
      <c r="BO167" s="60">
        <f>BM167*BN167</f>
        <v>0</v>
      </c>
      <c r="BP167" s="141"/>
      <c r="BQ167" s="137"/>
      <c r="BR167" s="138">
        <v>1</v>
      </c>
      <c r="BS167" s="63">
        <f t="shared" si="110"/>
        <v>0.33333333333333331</v>
      </c>
      <c r="BT167" s="63">
        <f>BR167</f>
        <v>1</v>
      </c>
      <c r="BU167" s="577">
        <f>BR167</f>
        <v>1</v>
      </c>
      <c r="BV167" s="566">
        <f>(J167+AY167)/2</f>
        <v>48.19073170731707</v>
      </c>
      <c r="BW167" s="139"/>
      <c r="BX167" s="59">
        <v>58.58</v>
      </c>
      <c r="BY167" s="59">
        <v>169.8</v>
      </c>
      <c r="BZ167" s="139"/>
      <c r="CA167" s="5">
        <f t="shared" si="111"/>
        <v>111.20399999999999</v>
      </c>
      <c r="CB167" s="59">
        <f t="shared" si="112"/>
        <v>21.04</v>
      </c>
      <c r="CC167" s="587"/>
      <c r="CD167" s="596">
        <f>IF(CA167=0,CB167,(CA167+CB167)/2)</f>
        <v>66.122</v>
      </c>
      <c r="CE167" s="5">
        <f t="shared" ref="CE167:CE174" si="117">BU167*CD167</f>
        <v>66.122</v>
      </c>
      <c r="CF167" s="724"/>
      <c r="CG167" s="606"/>
      <c r="CH167" s="707" t="str">
        <f t="shared" si="97"/>
        <v/>
      </c>
      <c r="CI167" s="59" t="str">
        <f t="shared" si="98"/>
        <v/>
      </c>
      <c r="CJ167" s="530" t="e">
        <f t="shared" si="96"/>
        <v>#VALUE!</v>
      </c>
      <c r="CK167" s="727"/>
      <c r="CL167" s="792"/>
    </row>
    <row r="168" spans="1:90" ht="13.15" customHeight="1" x14ac:dyDescent="0.25">
      <c r="A168" s="739"/>
      <c r="B168" s="348"/>
      <c r="C168" s="743"/>
      <c r="D168" s="383">
        <v>162</v>
      </c>
      <c r="E168" s="131"/>
      <c r="F168" s="182" t="s">
        <v>961</v>
      </c>
      <c r="G168" s="293" t="s">
        <v>1264</v>
      </c>
      <c r="H168" s="9"/>
      <c r="I168" s="80"/>
      <c r="J168" s="81"/>
      <c r="K168" s="80"/>
      <c r="L168" s="80"/>
      <c r="M168" s="80"/>
      <c r="N168" s="140"/>
      <c r="O168" s="10"/>
      <c r="P168" s="10"/>
      <c r="Q168" s="11"/>
      <c r="R168" s="12"/>
      <c r="S168" s="4"/>
      <c r="T168" s="137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4"/>
      <c r="AH168" s="44"/>
      <c r="AI168" s="44"/>
      <c r="AJ168" s="44"/>
      <c r="AK168" s="43"/>
      <c r="AL168" s="43"/>
      <c r="AM168" s="43"/>
      <c r="AN168" s="43"/>
      <c r="AO168" s="43"/>
      <c r="AP168" s="54"/>
      <c r="AQ168" s="54"/>
      <c r="AR168" s="54"/>
      <c r="AS168" s="54"/>
      <c r="AT168" s="54"/>
      <c r="AU168" s="54"/>
      <c r="AV168" s="54"/>
      <c r="AW168" s="45"/>
      <c r="AX168" s="51"/>
      <c r="AY168" s="46"/>
      <c r="AZ168" s="51"/>
      <c r="BA168" s="75"/>
      <c r="BB168" s="75"/>
      <c r="BC168" s="75"/>
      <c r="BD168" s="75"/>
      <c r="BE168" s="75"/>
      <c r="BF168" s="74"/>
      <c r="BG168" s="74"/>
      <c r="BH168" s="74"/>
      <c r="BI168" s="74"/>
      <c r="BJ168" s="74"/>
      <c r="BK168" s="75"/>
      <c r="BL168" s="75"/>
      <c r="BM168" s="47"/>
      <c r="BN168" s="61"/>
      <c r="BO168" s="60"/>
      <c r="BP168" s="141"/>
      <c r="BQ168" s="137"/>
      <c r="BR168" s="138"/>
      <c r="BS168" s="63"/>
      <c r="BT168" s="63"/>
      <c r="BU168" s="577">
        <v>1</v>
      </c>
      <c r="BV168" s="566"/>
      <c r="BW168" s="139"/>
      <c r="BX168" s="59"/>
      <c r="BY168" s="59"/>
      <c r="BZ168" s="139"/>
      <c r="CA168" s="5"/>
      <c r="CB168" s="59"/>
      <c r="CC168" s="587"/>
      <c r="CD168" s="596">
        <v>269</v>
      </c>
      <c r="CE168" s="5">
        <f t="shared" si="117"/>
        <v>269</v>
      </c>
      <c r="CF168" s="724"/>
      <c r="CG168" s="606"/>
      <c r="CH168" s="707" t="str">
        <f t="shared" si="97"/>
        <v/>
      </c>
      <c r="CI168" s="59" t="str">
        <f t="shared" si="98"/>
        <v/>
      </c>
      <c r="CJ168" s="530" t="e">
        <f t="shared" si="96"/>
        <v>#VALUE!</v>
      </c>
      <c r="CK168" s="727"/>
      <c r="CL168" s="792"/>
    </row>
    <row r="169" spans="1:90" ht="13.15" customHeight="1" x14ac:dyDescent="0.25">
      <c r="A169" s="739"/>
      <c r="B169" s="348"/>
      <c r="C169" s="743"/>
      <c r="D169" s="383">
        <v>163</v>
      </c>
      <c r="E169" s="131"/>
      <c r="F169" s="182" t="s">
        <v>960</v>
      </c>
      <c r="G169" s="293" t="s">
        <v>1264</v>
      </c>
      <c r="H169" s="9"/>
      <c r="I169" s="80"/>
      <c r="J169" s="81"/>
      <c r="K169" s="80"/>
      <c r="L169" s="80"/>
      <c r="M169" s="80"/>
      <c r="N169" s="140"/>
      <c r="O169" s="10"/>
      <c r="P169" s="10"/>
      <c r="Q169" s="11"/>
      <c r="R169" s="12"/>
      <c r="S169" s="4"/>
      <c r="T169" s="137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4"/>
      <c r="AH169" s="44"/>
      <c r="AI169" s="44"/>
      <c r="AJ169" s="44"/>
      <c r="AK169" s="43"/>
      <c r="AL169" s="43"/>
      <c r="AM169" s="43"/>
      <c r="AN169" s="43"/>
      <c r="AO169" s="43"/>
      <c r="AP169" s="54"/>
      <c r="AQ169" s="54"/>
      <c r="AR169" s="54"/>
      <c r="AS169" s="54"/>
      <c r="AT169" s="54"/>
      <c r="AU169" s="54"/>
      <c r="AV169" s="54"/>
      <c r="AW169" s="45"/>
      <c r="AX169" s="51"/>
      <c r="AY169" s="46"/>
      <c r="AZ169" s="51"/>
      <c r="BA169" s="75"/>
      <c r="BB169" s="75"/>
      <c r="BC169" s="75"/>
      <c r="BD169" s="75"/>
      <c r="BE169" s="75"/>
      <c r="BF169" s="74"/>
      <c r="BG169" s="74"/>
      <c r="BH169" s="74"/>
      <c r="BI169" s="74"/>
      <c r="BJ169" s="74"/>
      <c r="BK169" s="75"/>
      <c r="BL169" s="75"/>
      <c r="BM169" s="47"/>
      <c r="BN169" s="61"/>
      <c r="BO169" s="60"/>
      <c r="BP169" s="141"/>
      <c r="BQ169" s="137"/>
      <c r="BR169" s="138"/>
      <c r="BS169" s="63"/>
      <c r="BT169" s="63"/>
      <c r="BU169" s="577">
        <v>2</v>
      </c>
      <c r="BV169" s="566"/>
      <c r="BW169" s="139"/>
      <c r="BX169" s="59"/>
      <c r="BY169" s="59"/>
      <c r="BZ169" s="139"/>
      <c r="CA169" s="5"/>
      <c r="CB169" s="59"/>
      <c r="CC169" s="587"/>
      <c r="CD169" s="596">
        <v>5</v>
      </c>
      <c r="CE169" s="5">
        <f t="shared" si="117"/>
        <v>10</v>
      </c>
      <c r="CF169" s="724"/>
      <c r="CG169" s="606"/>
      <c r="CH169" s="707" t="str">
        <f t="shared" si="97"/>
        <v/>
      </c>
      <c r="CI169" s="59" t="str">
        <f t="shared" si="98"/>
        <v/>
      </c>
      <c r="CJ169" s="530" t="e">
        <f t="shared" si="96"/>
        <v>#VALUE!</v>
      </c>
      <c r="CK169" s="727"/>
      <c r="CL169" s="792"/>
    </row>
    <row r="170" spans="1:90" ht="13.15" customHeight="1" x14ac:dyDescent="0.25">
      <c r="A170" s="739"/>
      <c r="B170" s="141"/>
      <c r="C170" s="743"/>
      <c r="D170" s="383">
        <v>164</v>
      </c>
      <c r="E170" s="131" t="s">
        <v>1</v>
      </c>
      <c r="F170" s="182" t="s">
        <v>0</v>
      </c>
      <c r="G170" s="293" t="s">
        <v>1264</v>
      </c>
      <c r="H170" s="9"/>
      <c r="I170" s="79"/>
      <c r="J170" s="68"/>
      <c r="K170" s="79"/>
      <c r="L170" s="79">
        <f>M170/1.23</f>
        <v>0</v>
      </c>
      <c r="M170" s="79"/>
      <c r="N170" s="140"/>
      <c r="O170" s="10"/>
      <c r="P170" s="10"/>
      <c r="Q170" s="11"/>
      <c r="R170" s="12"/>
      <c r="S170" s="4"/>
      <c r="T170" s="137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>
        <v>1</v>
      </c>
      <c r="AG170" s="44">
        <f t="shared" ref="AG170:AG175" si="118">SUM(U170:AE170)</f>
        <v>0</v>
      </c>
      <c r="AH170" s="63"/>
      <c r="AI170" s="63"/>
      <c r="AJ170" s="63">
        <f>AG170*AI170</f>
        <v>0</v>
      </c>
      <c r="AK170" s="43"/>
      <c r="AL170" s="43"/>
      <c r="AM170" s="43"/>
      <c r="AN170" s="43"/>
      <c r="AO170" s="43"/>
      <c r="AP170" s="54"/>
      <c r="AQ170" s="54"/>
      <c r="AR170" s="54"/>
      <c r="AS170" s="54"/>
      <c r="AT170" s="54"/>
      <c r="AU170" s="54"/>
      <c r="AV170" s="54"/>
      <c r="AW170" s="45">
        <f t="shared" ref="AW170:AW175" si="119">SUM(AK170:AV170)+AF170</f>
        <v>1</v>
      </c>
      <c r="AX170" s="50"/>
      <c r="AY170" s="50">
        <v>13.06</v>
      </c>
      <c r="AZ170" s="50">
        <f>AW170*AY170</f>
        <v>13.06</v>
      </c>
      <c r="BA170" s="74"/>
      <c r="BB170" s="74"/>
      <c r="BC170" s="74"/>
      <c r="BD170" s="74"/>
      <c r="BE170" s="74"/>
      <c r="BF170" s="74"/>
      <c r="BG170" s="74"/>
      <c r="BH170" s="74">
        <v>1</v>
      </c>
      <c r="BI170" s="74"/>
      <c r="BJ170" s="74"/>
      <c r="BK170" s="74"/>
      <c r="BL170" s="74"/>
      <c r="BM170" s="47">
        <f t="shared" ref="BM170:BM175" si="120">SUM(BA170:BL170)</f>
        <v>1</v>
      </c>
      <c r="BN170" s="47">
        <v>13.06</v>
      </c>
      <c r="BO170" s="47">
        <f>BM170*BN170</f>
        <v>13.06</v>
      </c>
      <c r="BP170" s="136" t="s">
        <v>1296</v>
      </c>
      <c r="BQ170" s="137"/>
      <c r="BR170" s="138">
        <v>1</v>
      </c>
      <c r="BS170" s="63">
        <f t="shared" ref="BS170:BS175" si="121">+(H170+AG170+AW170+BM170)/3</f>
        <v>0.66666666666666663</v>
      </c>
      <c r="BT170" s="63">
        <f t="shared" ref="BT170:BT175" si="122">BR170</f>
        <v>1</v>
      </c>
      <c r="BU170" s="577">
        <f>BR170</f>
        <v>1</v>
      </c>
      <c r="BV170" s="566"/>
      <c r="BW170" s="139"/>
      <c r="BX170" s="59"/>
      <c r="BY170" s="59"/>
      <c r="BZ170" s="139"/>
      <c r="CA170" s="5">
        <f t="shared" ref="CA170:CA175" si="123">MIN(I170,AH170,AX170,BN170,BY170)</f>
        <v>13.06</v>
      </c>
      <c r="CB170" s="59">
        <f t="shared" ref="CB170:CB175" si="124">MIN(J170,AH170,AI170,AX170,AY170,BN170,BX170)</f>
        <v>13.06</v>
      </c>
      <c r="CC170" s="587"/>
      <c r="CD170" s="596">
        <f>IF(CA170=0,CB170,(CA170+CB170)/2)</f>
        <v>13.06</v>
      </c>
      <c r="CE170" s="5">
        <f t="shared" si="117"/>
        <v>13.06</v>
      </c>
      <c r="CF170" s="724"/>
      <c r="CG170" s="606"/>
      <c r="CH170" s="707" t="str">
        <f t="shared" si="97"/>
        <v/>
      </c>
      <c r="CI170" s="59" t="str">
        <f t="shared" si="98"/>
        <v/>
      </c>
      <c r="CJ170" s="530" t="e">
        <f t="shared" si="96"/>
        <v>#VALUE!</v>
      </c>
      <c r="CK170" s="727"/>
      <c r="CL170" s="792"/>
    </row>
    <row r="171" spans="1:90" ht="13.15" customHeight="1" x14ac:dyDescent="0.25">
      <c r="A171" s="739"/>
      <c r="B171" s="141"/>
      <c r="C171" s="743"/>
      <c r="D171" s="383">
        <v>165</v>
      </c>
      <c r="E171" s="131" t="s">
        <v>39</v>
      </c>
      <c r="F171" s="182" t="s">
        <v>40</v>
      </c>
      <c r="G171" s="293" t="s">
        <v>1264</v>
      </c>
      <c r="H171" s="9"/>
      <c r="I171" s="79"/>
      <c r="J171" s="68"/>
      <c r="K171" s="79"/>
      <c r="L171" s="79">
        <f>M171/1.23</f>
        <v>0</v>
      </c>
      <c r="M171" s="79"/>
      <c r="N171" s="140"/>
      <c r="O171" s="10"/>
      <c r="P171" s="10"/>
      <c r="Q171" s="11"/>
      <c r="R171" s="12"/>
      <c r="S171" s="4"/>
      <c r="T171" s="137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4">
        <f t="shared" si="118"/>
        <v>0</v>
      </c>
      <c r="AH171" s="63"/>
      <c r="AI171" s="63"/>
      <c r="AJ171" s="63">
        <f>AG171*AI171</f>
        <v>0</v>
      </c>
      <c r="AK171" s="43"/>
      <c r="AL171" s="43"/>
      <c r="AM171" s="43"/>
      <c r="AN171" s="43"/>
      <c r="AO171" s="43"/>
      <c r="AP171" s="54"/>
      <c r="AQ171" s="54"/>
      <c r="AR171" s="54"/>
      <c r="AS171" s="54"/>
      <c r="AT171" s="54"/>
      <c r="AU171" s="54"/>
      <c r="AV171" s="54"/>
      <c r="AW171" s="45">
        <f t="shared" si="119"/>
        <v>0</v>
      </c>
      <c r="AX171" s="58"/>
      <c r="AY171" s="58"/>
      <c r="AZ171" s="58">
        <f>AW171*AY171</f>
        <v>0</v>
      </c>
      <c r="BA171" s="74"/>
      <c r="BB171" s="74"/>
      <c r="BC171" s="74"/>
      <c r="BD171" s="74"/>
      <c r="BE171" s="74"/>
      <c r="BF171" s="74"/>
      <c r="BG171" s="74"/>
      <c r="BH171" s="74">
        <v>1</v>
      </c>
      <c r="BI171" s="74"/>
      <c r="BJ171" s="74"/>
      <c r="BK171" s="74"/>
      <c r="BL171" s="74"/>
      <c r="BM171" s="47">
        <f t="shared" si="120"/>
        <v>1</v>
      </c>
      <c r="BN171" s="47">
        <v>13.06</v>
      </c>
      <c r="BO171" s="47">
        <f>BM171*BN171</f>
        <v>13.06</v>
      </c>
      <c r="BP171" s="136"/>
      <c r="BQ171" s="137"/>
      <c r="BR171" s="138">
        <v>1</v>
      </c>
      <c r="BS171" s="63">
        <f t="shared" si="121"/>
        <v>0.33333333333333331</v>
      </c>
      <c r="BT171" s="63">
        <f t="shared" si="122"/>
        <v>1</v>
      </c>
      <c r="BU171" s="577">
        <v>2</v>
      </c>
      <c r="BV171" s="566"/>
      <c r="BW171" s="139"/>
      <c r="BX171" s="59"/>
      <c r="BY171" s="59"/>
      <c r="BZ171" s="139"/>
      <c r="CA171" s="5">
        <f t="shared" si="123"/>
        <v>13.06</v>
      </c>
      <c r="CB171" s="59">
        <f t="shared" si="124"/>
        <v>13.06</v>
      </c>
      <c r="CC171" s="587"/>
      <c r="CD171" s="596">
        <f>7</f>
        <v>7</v>
      </c>
      <c r="CE171" s="5">
        <f t="shared" si="117"/>
        <v>14</v>
      </c>
      <c r="CF171" s="724"/>
      <c r="CG171" s="606"/>
      <c r="CH171" s="707" t="str">
        <f t="shared" si="97"/>
        <v/>
      </c>
      <c r="CI171" s="59" t="str">
        <f t="shared" si="98"/>
        <v/>
      </c>
      <c r="CJ171" s="530" t="e">
        <f t="shared" si="96"/>
        <v>#VALUE!</v>
      </c>
      <c r="CK171" s="727"/>
      <c r="CL171" s="792"/>
    </row>
    <row r="172" spans="1:90" ht="13.15" customHeight="1" x14ac:dyDescent="0.25">
      <c r="A172" s="739"/>
      <c r="B172" s="141"/>
      <c r="C172" s="743"/>
      <c r="D172" s="383">
        <v>166</v>
      </c>
      <c r="E172" s="131" t="s">
        <v>872</v>
      </c>
      <c r="F172" s="182" t="s">
        <v>873</v>
      </c>
      <c r="G172" s="293" t="s">
        <v>1264</v>
      </c>
      <c r="H172" s="9">
        <v>1</v>
      </c>
      <c r="I172" s="80"/>
      <c r="J172" s="81">
        <f>K172/1.23</f>
        <v>11.130081300813007</v>
      </c>
      <c r="K172" s="80">
        <v>13.69</v>
      </c>
      <c r="L172" s="80">
        <f>M172/1.23</f>
        <v>11.130081300813007</v>
      </c>
      <c r="M172" s="80">
        <f>H172*K172</f>
        <v>13.69</v>
      </c>
      <c r="N172" s="140">
        <f>K172*1.11</f>
        <v>15.1959</v>
      </c>
      <c r="O172" s="10">
        <f>K172*35%</f>
        <v>4.7914999999999992</v>
      </c>
      <c r="P172" s="10">
        <f>N172*H172</f>
        <v>15.1959</v>
      </c>
      <c r="Q172" s="11">
        <f>K172+O172</f>
        <v>18.481499999999997</v>
      </c>
      <c r="R172" s="12">
        <f>Q172*H172</f>
        <v>18.481499999999997</v>
      </c>
      <c r="S172" s="4">
        <f>K172*1.2</f>
        <v>16.427999999999997</v>
      </c>
      <c r="T172" s="137">
        <f>H172*S172</f>
        <v>16.427999999999997</v>
      </c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>
        <v>1</v>
      </c>
      <c r="AG172" s="44">
        <f t="shared" si="118"/>
        <v>0</v>
      </c>
      <c r="AH172" s="63"/>
      <c r="AI172" s="63"/>
      <c r="AJ172" s="63">
        <f>AG172*AI172</f>
        <v>0</v>
      </c>
      <c r="AK172" s="43"/>
      <c r="AL172" s="43"/>
      <c r="AM172" s="43"/>
      <c r="AN172" s="43"/>
      <c r="AO172" s="43"/>
      <c r="AP172" s="54"/>
      <c r="AQ172" s="54"/>
      <c r="AR172" s="54"/>
      <c r="AS172" s="54"/>
      <c r="AT172" s="54"/>
      <c r="AU172" s="54"/>
      <c r="AV172" s="54"/>
      <c r="AW172" s="45">
        <f t="shared" si="119"/>
        <v>1</v>
      </c>
      <c r="AX172" s="51">
        <v>16.428000000000001</v>
      </c>
      <c r="AY172" s="45">
        <v>2.8</v>
      </c>
      <c r="AZ172" s="51">
        <f>AW172*AY172</f>
        <v>2.8</v>
      </c>
      <c r="BA172" s="43"/>
      <c r="BB172" s="43"/>
      <c r="BC172" s="43"/>
      <c r="BD172" s="43"/>
      <c r="BE172" s="43"/>
      <c r="BF172" s="74"/>
      <c r="BG172" s="74"/>
      <c r="BH172" s="74"/>
      <c r="BI172" s="74"/>
      <c r="BJ172" s="74"/>
      <c r="BK172" s="43"/>
      <c r="BL172" s="43"/>
      <c r="BM172" s="47">
        <f t="shared" si="120"/>
        <v>0</v>
      </c>
      <c r="BN172" s="59"/>
      <c r="BO172" s="60">
        <f>BM172*BN172</f>
        <v>0</v>
      </c>
      <c r="BP172" s="141"/>
      <c r="BQ172" s="137"/>
      <c r="BR172" s="138">
        <v>1</v>
      </c>
      <c r="BS172" s="63">
        <f t="shared" si="121"/>
        <v>0.66666666666666663</v>
      </c>
      <c r="BT172" s="63">
        <f t="shared" si="122"/>
        <v>1</v>
      </c>
      <c r="BU172" s="577">
        <f>BR172</f>
        <v>1</v>
      </c>
      <c r="BV172" s="566"/>
      <c r="BW172" s="139"/>
      <c r="BX172" s="59"/>
      <c r="BY172" s="59"/>
      <c r="BZ172" s="139"/>
      <c r="CA172" s="5">
        <f t="shared" si="123"/>
        <v>16.428000000000001</v>
      </c>
      <c r="CB172" s="59">
        <f t="shared" si="124"/>
        <v>2.8</v>
      </c>
      <c r="CC172" s="587"/>
      <c r="CD172" s="596">
        <f>IF(CA172=0,CB172,(CA172+CB172)/2)</f>
        <v>9.6140000000000008</v>
      </c>
      <c r="CE172" s="5">
        <f t="shared" si="117"/>
        <v>9.6140000000000008</v>
      </c>
      <c r="CF172" s="724"/>
      <c r="CG172" s="606"/>
      <c r="CH172" s="707" t="str">
        <f t="shared" si="97"/>
        <v/>
      </c>
      <c r="CI172" s="59" t="str">
        <f t="shared" si="98"/>
        <v/>
      </c>
      <c r="CJ172" s="530" t="e">
        <f t="shared" si="96"/>
        <v>#VALUE!</v>
      </c>
      <c r="CK172" s="727"/>
      <c r="CL172" s="792"/>
    </row>
    <row r="173" spans="1:90" ht="13.15" customHeight="1" x14ac:dyDescent="0.25">
      <c r="A173" s="739"/>
      <c r="B173" s="141"/>
      <c r="C173" s="743"/>
      <c r="D173" s="383">
        <v>167</v>
      </c>
      <c r="E173" s="132" t="s">
        <v>183</v>
      </c>
      <c r="F173" s="183" t="s">
        <v>184</v>
      </c>
      <c r="G173" s="293" t="s">
        <v>1264</v>
      </c>
      <c r="H173" s="9"/>
      <c r="I173" s="79"/>
      <c r="J173" s="68"/>
      <c r="K173" s="79"/>
      <c r="L173" s="79">
        <f>M173/1.23</f>
        <v>0</v>
      </c>
      <c r="M173" s="79"/>
      <c r="N173" s="140"/>
      <c r="O173" s="10"/>
      <c r="P173" s="10"/>
      <c r="Q173" s="11"/>
      <c r="R173" s="12"/>
      <c r="S173" s="4"/>
      <c r="T173" s="137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4">
        <f t="shared" si="118"/>
        <v>0</v>
      </c>
      <c r="AH173" s="63"/>
      <c r="AI173" s="63"/>
      <c r="AJ173" s="63">
        <f>AG173*AI173</f>
        <v>0</v>
      </c>
      <c r="AK173" s="43"/>
      <c r="AL173" s="43"/>
      <c r="AM173" s="43"/>
      <c r="AN173" s="43"/>
      <c r="AO173" s="43"/>
      <c r="AP173" s="54"/>
      <c r="AQ173" s="54"/>
      <c r="AR173" s="54"/>
      <c r="AS173" s="54"/>
      <c r="AT173" s="54"/>
      <c r="AU173" s="54"/>
      <c r="AV173" s="54"/>
      <c r="AW173" s="45">
        <f t="shared" si="119"/>
        <v>0</v>
      </c>
      <c r="AX173" s="58"/>
      <c r="AY173" s="63"/>
      <c r="AZ173" s="58">
        <f>AW173*AY173</f>
        <v>0</v>
      </c>
      <c r="BA173" s="43"/>
      <c r="BB173" s="43"/>
      <c r="BC173" s="43"/>
      <c r="BD173" s="43"/>
      <c r="BE173" s="43"/>
      <c r="BF173" s="74"/>
      <c r="BG173" s="74">
        <v>2</v>
      </c>
      <c r="BH173" s="74"/>
      <c r="BI173" s="74"/>
      <c r="BJ173" s="74"/>
      <c r="BK173" s="43"/>
      <c r="BL173" s="43"/>
      <c r="BM173" s="47">
        <f t="shared" si="120"/>
        <v>2</v>
      </c>
      <c r="BN173" s="53">
        <v>19.940000000000001</v>
      </c>
      <c r="BO173" s="47">
        <f>BM173*BN173</f>
        <v>39.880000000000003</v>
      </c>
      <c r="BP173" s="136" t="s">
        <v>1312</v>
      </c>
      <c r="BQ173" s="137"/>
      <c r="BR173" s="138">
        <v>2</v>
      </c>
      <c r="BS173" s="63">
        <f t="shared" si="121"/>
        <v>0.66666666666666663</v>
      </c>
      <c r="BT173" s="63">
        <f t="shared" si="122"/>
        <v>2</v>
      </c>
      <c r="BU173" s="577">
        <f>BR173</f>
        <v>2</v>
      </c>
      <c r="BV173" s="566"/>
      <c r="BW173" s="139"/>
      <c r="BX173" s="59"/>
      <c r="BY173" s="59"/>
      <c r="BZ173" s="139"/>
      <c r="CA173" s="5">
        <f t="shared" si="123"/>
        <v>19.940000000000001</v>
      </c>
      <c r="CB173" s="59">
        <f t="shared" si="124"/>
        <v>19.940000000000001</v>
      </c>
      <c r="CC173" s="587"/>
      <c r="CD173" s="596">
        <f>8</f>
        <v>8</v>
      </c>
      <c r="CE173" s="5">
        <f t="shared" si="117"/>
        <v>16</v>
      </c>
      <c r="CF173" s="724"/>
      <c r="CG173" s="606"/>
      <c r="CH173" s="707" t="str">
        <f t="shared" si="97"/>
        <v/>
      </c>
      <c r="CI173" s="59" t="str">
        <f t="shared" si="98"/>
        <v/>
      </c>
      <c r="CJ173" s="530" t="e">
        <f t="shared" si="96"/>
        <v>#VALUE!</v>
      </c>
      <c r="CK173" s="727"/>
      <c r="CL173" s="792"/>
    </row>
    <row r="174" spans="1:90" ht="13.15" customHeight="1" x14ac:dyDescent="0.25">
      <c r="A174" s="739"/>
      <c r="B174" s="141"/>
      <c r="C174" s="743"/>
      <c r="D174" s="383">
        <v>168</v>
      </c>
      <c r="E174" s="131" t="s">
        <v>874</v>
      </c>
      <c r="F174" s="182" t="s">
        <v>875</v>
      </c>
      <c r="G174" s="293" t="s">
        <v>1264</v>
      </c>
      <c r="H174" s="9">
        <v>3</v>
      </c>
      <c r="I174" s="80"/>
      <c r="J174" s="81">
        <f>K174/1.23</f>
        <v>19.181571815718158</v>
      </c>
      <c r="K174" s="80">
        <v>23.593333333333334</v>
      </c>
      <c r="L174" s="80">
        <f>M174/1.23</f>
        <v>57.544715447154474</v>
      </c>
      <c r="M174" s="80">
        <f>H174*K174</f>
        <v>70.78</v>
      </c>
      <c r="N174" s="140">
        <f>K174*1.11</f>
        <v>26.188600000000001</v>
      </c>
      <c r="O174" s="10">
        <f>K174*35%</f>
        <v>8.2576666666666672</v>
      </c>
      <c r="P174" s="10">
        <f>N174*H174</f>
        <v>78.565799999999996</v>
      </c>
      <c r="Q174" s="11">
        <f>K174+O174</f>
        <v>31.850999999999999</v>
      </c>
      <c r="R174" s="12">
        <f>Q174*H174</f>
        <v>95.552999999999997</v>
      </c>
      <c r="S174" s="4">
        <f>K174*1.2</f>
        <v>28.312000000000001</v>
      </c>
      <c r="T174" s="137">
        <f>H174*S174</f>
        <v>84.936000000000007</v>
      </c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4">
        <f t="shared" si="118"/>
        <v>0</v>
      </c>
      <c r="AH174" s="63"/>
      <c r="AI174" s="63"/>
      <c r="AJ174" s="63">
        <f>AG174*AI174</f>
        <v>0</v>
      </c>
      <c r="AK174" s="43"/>
      <c r="AL174" s="43"/>
      <c r="AM174" s="43"/>
      <c r="AN174" s="43"/>
      <c r="AO174" s="43"/>
      <c r="AP174" s="54"/>
      <c r="AQ174" s="54"/>
      <c r="AR174" s="54"/>
      <c r="AS174" s="54"/>
      <c r="AT174" s="54"/>
      <c r="AU174" s="54"/>
      <c r="AV174" s="54"/>
      <c r="AW174" s="45">
        <f t="shared" si="119"/>
        <v>0</v>
      </c>
      <c r="AX174" s="51">
        <v>28.312000000000001</v>
      </c>
      <c r="AY174" s="46">
        <v>5.95</v>
      </c>
      <c r="AZ174" s="51">
        <f>AW174*AY174</f>
        <v>0</v>
      </c>
      <c r="BA174" s="75"/>
      <c r="BB174" s="75"/>
      <c r="BC174" s="75"/>
      <c r="BD174" s="75"/>
      <c r="BE174" s="75"/>
      <c r="BF174" s="74"/>
      <c r="BG174" s="74"/>
      <c r="BH174" s="74"/>
      <c r="BI174" s="74"/>
      <c r="BJ174" s="74"/>
      <c r="BK174" s="75"/>
      <c r="BL174" s="75"/>
      <c r="BM174" s="47">
        <f t="shared" si="120"/>
        <v>0</v>
      </c>
      <c r="BN174" s="61"/>
      <c r="BO174" s="60">
        <f>BM174*BN174</f>
        <v>0</v>
      </c>
      <c r="BP174" s="141"/>
      <c r="BQ174" s="137"/>
      <c r="BR174" s="138">
        <v>3</v>
      </c>
      <c r="BS174" s="63">
        <f t="shared" si="121"/>
        <v>1</v>
      </c>
      <c r="BT174" s="63">
        <f t="shared" si="122"/>
        <v>3</v>
      </c>
      <c r="BU174" s="577">
        <f>BR174</f>
        <v>3</v>
      </c>
      <c r="BV174" s="566"/>
      <c r="BW174" s="139"/>
      <c r="BX174" s="59"/>
      <c r="BY174" s="59"/>
      <c r="BZ174" s="139"/>
      <c r="CA174" s="5">
        <f t="shared" si="123"/>
        <v>28.312000000000001</v>
      </c>
      <c r="CB174" s="59">
        <f t="shared" si="124"/>
        <v>5.95</v>
      </c>
      <c r="CC174" s="587"/>
      <c r="CD174" s="596">
        <f>IF(CA174=0,CB174,(CA174+CB174)/2)</f>
        <v>17.131</v>
      </c>
      <c r="CE174" s="5">
        <f t="shared" si="117"/>
        <v>51.393000000000001</v>
      </c>
      <c r="CF174" s="724"/>
      <c r="CG174" s="606"/>
      <c r="CH174" s="707" t="str">
        <f t="shared" si="97"/>
        <v/>
      </c>
      <c r="CI174" s="59" t="str">
        <f t="shared" si="98"/>
        <v/>
      </c>
      <c r="CJ174" s="530" t="e">
        <f t="shared" si="96"/>
        <v>#VALUE!</v>
      </c>
      <c r="CK174" s="727"/>
      <c r="CL174" s="792"/>
    </row>
    <row r="175" spans="1:90" s="158" customFormat="1" ht="13.15" customHeight="1" x14ac:dyDescent="0.2">
      <c r="A175" s="739"/>
      <c r="B175" s="352">
        <v>110</v>
      </c>
      <c r="C175" s="743"/>
      <c r="D175" s="383">
        <v>169</v>
      </c>
      <c r="E175" s="304" t="s">
        <v>1062</v>
      </c>
      <c r="F175" s="327" t="s">
        <v>1063</v>
      </c>
      <c r="G175" s="293" t="s">
        <v>1264</v>
      </c>
      <c r="H175" s="305">
        <v>1</v>
      </c>
      <c r="I175" s="306"/>
      <c r="J175" s="307">
        <f t="shared" si="81"/>
        <v>39.796747967479675</v>
      </c>
      <c r="K175" s="306">
        <v>48.95</v>
      </c>
      <c r="L175" s="306">
        <f t="shared" si="115"/>
        <v>39.796747967479675</v>
      </c>
      <c r="M175" s="306">
        <f>H175*K175</f>
        <v>48.95</v>
      </c>
      <c r="N175" s="308">
        <f>K175*1.11</f>
        <v>54.334500000000006</v>
      </c>
      <c r="O175" s="308">
        <f>K175*35%</f>
        <v>17.1325</v>
      </c>
      <c r="P175" s="308">
        <f>N175*H175</f>
        <v>54.334500000000006</v>
      </c>
      <c r="Q175" s="309">
        <f>K175+O175</f>
        <v>66.08250000000001</v>
      </c>
      <c r="R175" s="310">
        <f>Q175*H175</f>
        <v>66.08250000000001</v>
      </c>
      <c r="S175" s="311">
        <f>K175*1.2</f>
        <v>58.74</v>
      </c>
      <c r="T175" s="312">
        <f>H175*S175</f>
        <v>58.74</v>
      </c>
      <c r="U175" s="313"/>
      <c r="V175" s="313"/>
      <c r="W175" s="313"/>
      <c r="X175" s="313"/>
      <c r="Y175" s="313"/>
      <c r="Z175" s="313"/>
      <c r="AA175" s="313"/>
      <c r="AB175" s="313"/>
      <c r="AC175" s="313"/>
      <c r="AD175" s="313"/>
      <c r="AE175" s="313"/>
      <c r="AF175" s="313"/>
      <c r="AG175" s="314">
        <f t="shared" si="118"/>
        <v>0</v>
      </c>
      <c r="AH175" s="321"/>
      <c r="AI175" s="321"/>
      <c r="AJ175" s="321">
        <f t="shared" si="113"/>
        <v>0</v>
      </c>
      <c r="AK175" s="313"/>
      <c r="AL175" s="313"/>
      <c r="AM175" s="313"/>
      <c r="AN175" s="313"/>
      <c r="AO175" s="313"/>
      <c r="AP175" s="315"/>
      <c r="AQ175" s="315"/>
      <c r="AR175" s="315"/>
      <c r="AS175" s="315"/>
      <c r="AT175" s="315"/>
      <c r="AU175" s="315"/>
      <c r="AV175" s="315"/>
      <c r="AW175" s="316">
        <f t="shared" si="119"/>
        <v>0</v>
      </c>
      <c r="AX175" s="317">
        <v>58.74</v>
      </c>
      <c r="AY175" s="353">
        <v>15.46</v>
      </c>
      <c r="AZ175" s="317">
        <f t="shared" si="114"/>
        <v>0</v>
      </c>
      <c r="BA175" s="354"/>
      <c r="BB175" s="354"/>
      <c r="BC175" s="354"/>
      <c r="BD175" s="354"/>
      <c r="BE175" s="354"/>
      <c r="BF175" s="318"/>
      <c r="BG175" s="318"/>
      <c r="BH175" s="318"/>
      <c r="BI175" s="318"/>
      <c r="BJ175" s="318"/>
      <c r="BK175" s="354"/>
      <c r="BL175" s="354"/>
      <c r="BM175" s="319">
        <f t="shared" si="120"/>
        <v>0</v>
      </c>
      <c r="BN175" s="355"/>
      <c r="BO175" s="320">
        <f t="shared" si="79"/>
        <v>0</v>
      </c>
      <c r="BP175" s="356"/>
      <c r="BQ175" s="312"/>
      <c r="BR175" s="312">
        <v>1</v>
      </c>
      <c r="BS175" s="321">
        <f t="shared" si="121"/>
        <v>0.33333333333333331</v>
      </c>
      <c r="BT175" s="321">
        <f t="shared" si="122"/>
        <v>1</v>
      </c>
      <c r="BU175" s="582">
        <f t="shared" si="116"/>
        <v>1</v>
      </c>
      <c r="BV175" s="572"/>
      <c r="BW175" s="322"/>
      <c r="BX175" s="245">
        <v>42.72</v>
      </c>
      <c r="BY175" s="245">
        <v>123.84</v>
      </c>
      <c r="BZ175" s="322"/>
      <c r="CA175" s="323">
        <f t="shared" si="123"/>
        <v>58.74</v>
      </c>
      <c r="CB175" s="245">
        <f t="shared" si="124"/>
        <v>15.46</v>
      </c>
      <c r="CC175" s="591"/>
      <c r="CD175" s="600">
        <f t="shared" si="76"/>
        <v>37.1</v>
      </c>
      <c r="CE175" s="323">
        <f t="shared" si="77"/>
        <v>37.1</v>
      </c>
      <c r="CF175" s="724"/>
      <c r="CG175" s="610"/>
      <c r="CH175" s="707" t="str">
        <f t="shared" si="97"/>
        <v/>
      </c>
      <c r="CI175" s="59" t="str">
        <f t="shared" si="98"/>
        <v/>
      </c>
      <c r="CJ175" s="530" t="e">
        <f t="shared" si="96"/>
        <v>#VALUE!</v>
      </c>
      <c r="CK175" s="727"/>
      <c r="CL175" s="792"/>
    </row>
    <row r="176" spans="1:90" s="158" customFormat="1" ht="13.15" customHeight="1" x14ac:dyDescent="0.2">
      <c r="A176" s="750"/>
      <c r="B176" s="388"/>
      <c r="C176" s="751"/>
      <c r="D176" s="383">
        <v>170</v>
      </c>
      <c r="E176" s="389"/>
      <c r="F176" s="390" t="s">
        <v>962</v>
      </c>
      <c r="G176" s="293" t="s">
        <v>1264</v>
      </c>
      <c r="H176" s="391"/>
      <c r="I176" s="392"/>
      <c r="J176" s="393"/>
      <c r="K176" s="392"/>
      <c r="L176" s="392"/>
      <c r="M176" s="392"/>
      <c r="N176" s="394"/>
      <c r="O176" s="394"/>
      <c r="P176" s="394"/>
      <c r="Q176" s="395"/>
      <c r="R176" s="396"/>
      <c r="S176" s="397"/>
      <c r="T176" s="398"/>
      <c r="U176" s="399"/>
      <c r="V176" s="399"/>
      <c r="W176" s="399"/>
      <c r="X176" s="399"/>
      <c r="Y176" s="399"/>
      <c r="Z176" s="399"/>
      <c r="AA176" s="399"/>
      <c r="AB176" s="399"/>
      <c r="AC176" s="399"/>
      <c r="AD176" s="399"/>
      <c r="AE176" s="399"/>
      <c r="AF176" s="399"/>
      <c r="AG176" s="400"/>
      <c r="AH176" s="401"/>
      <c r="AI176" s="401"/>
      <c r="AJ176" s="401"/>
      <c r="AK176" s="399"/>
      <c r="AL176" s="399"/>
      <c r="AM176" s="399"/>
      <c r="AN176" s="399"/>
      <c r="AO176" s="399"/>
      <c r="AP176" s="402"/>
      <c r="AQ176" s="402"/>
      <c r="AR176" s="402"/>
      <c r="AS176" s="402"/>
      <c r="AT176" s="402"/>
      <c r="AU176" s="402"/>
      <c r="AV176" s="402"/>
      <c r="AW176" s="403"/>
      <c r="AX176" s="404"/>
      <c r="AY176" s="405"/>
      <c r="AZ176" s="404"/>
      <c r="BA176" s="406"/>
      <c r="BB176" s="406"/>
      <c r="BC176" s="406"/>
      <c r="BD176" s="406"/>
      <c r="BE176" s="406"/>
      <c r="BF176" s="407"/>
      <c r="BG176" s="407"/>
      <c r="BH176" s="407"/>
      <c r="BI176" s="407"/>
      <c r="BJ176" s="407"/>
      <c r="BK176" s="406"/>
      <c r="BL176" s="406"/>
      <c r="BM176" s="408"/>
      <c r="BN176" s="409"/>
      <c r="BO176" s="410"/>
      <c r="BP176" s="411"/>
      <c r="BQ176" s="398"/>
      <c r="BR176" s="398"/>
      <c r="BS176" s="401"/>
      <c r="BT176" s="401"/>
      <c r="BU176" s="584">
        <v>1</v>
      </c>
      <c r="BV176" s="574"/>
      <c r="BW176" s="412"/>
      <c r="BX176" s="347"/>
      <c r="BY176" s="347"/>
      <c r="BZ176" s="412"/>
      <c r="CA176" s="413"/>
      <c r="CB176" s="347"/>
      <c r="CC176" s="593"/>
      <c r="CD176" s="603">
        <v>23</v>
      </c>
      <c r="CE176" s="323">
        <f t="shared" si="77"/>
        <v>23</v>
      </c>
      <c r="CF176" s="724"/>
      <c r="CG176" s="612"/>
      <c r="CH176" s="707" t="str">
        <f t="shared" si="97"/>
        <v/>
      </c>
      <c r="CI176" s="59" t="str">
        <f t="shared" si="98"/>
        <v/>
      </c>
      <c r="CJ176" s="530" t="e">
        <f t="shared" si="96"/>
        <v>#VALUE!</v>
      </c>
      <c r="CK176" s="727"/>
      <c r="CL176" s="792"/>
    </row>
    <row r="177" spans="1:90" s="158" customFormat="1" ht="13.15" customHeight="1" thickBot="1" x14ac:dyDescent="0.25">
      <c r="A177" s="740"/>
      <c r="B177" s="379"/>
      <c r="C177" s="744"/>
      <c r="D177" s="384">
        <v>171</v>
      </c>
      <c r="E177" s="357" t="s">
        <v>1137</v>
      </c>
      <c r="F177" s="358" t="s">
        <v>1138</v>
      </c>
      <c r="G177" s="294" t="s">
        <v>1264</v>
      </c>
      <c r="H177" s="359">
        <v>2</v>
      </c>
      <c r="I177" s="360"/>
      <c r="J177" s="361">
        <f t="shared" si="81"/>
        <v>55.284552845528459</v>
      </c>
      <c r="K177" s="360">
        <v>68</v>
      </c>
      <c r="L177" s="360">
        <f t="shared" si="115"/>
        <v>110.56910569105692</v>
      </c>
      <c r="M177" s="360">
        <f>H177*K177</f>
        <v>136</v>
      </c>
      <c r="N177" s="362">
        <f>K177*1.11</f>
        <v>75.48</v>
      </c>
      <c r="O177" s="362">
        <f>K177*35%</f>
        <v>23.799999999999997</v>
      </c>
      <c r="P177" s="362">
        <f>N177*H177</f>
        <v>150.96</v>
      </c>
      <c r="Q177" s="363">
        <f>K177+O177</f>
        <v>91.8</v>
      </c>
      <c r="R177" s="364">
        <f>Q177*H177</f>
        <v>183.6</v>
      </c>
      <c r="S177" s="365">
        <f>K177*1.2</f>
        <v>81.599999999999994</v>
      </c>
      <c r="T177" s="366">
        <f>H177*S177</f>
        <v>163.19999999999999</v>
      </c>
      <c r="U177" s="367"/>
      <c r="V177" s="367"/>
      <c r="W177" s="367"/>
      <c r="X177" s="367"/>
      <c r="Y177" s="367"/>
      <c r="Z177" s="367"/>
      <c r="AA177" s="367"/>
      <c r="AB177" s="367"/>
      <c r="AC177" s="367"/>
      <c r="AD177" s="367"/>
      <c r="AE177" s="367"/>
      <c r="AF177" s="367"/>
      <c r="AG177" s="368">
        <f>SUM(U177:AE177)</f>
        <v>0</v>
      </c>
      <c r="AH177" s="369"/>
      <c r="AI177" s="369"/>
      <c r="AJ177" s="369">
        <f t="shared" si="113"/>
        <v>0</v>
      </c>
      <c r="AK177" s="367"/>
      <c r="AL177" s="367"/>
      <c r="AM177" s="367"/>
      <c r="AN177" s="367"/>
      <c r="AO177" s="367"/>
      <c r="AP177" s="370"/>
      <c r="AQ177" s="370"/>
      <c r="AR177" s="370"/>
      <c r="AS177" s="370"/>
      <c r="AT177" s="370"/>
      <c r="AU177" s="370"/>
      <c r="AV177" s="370"/>
      <c r="AW177" s="371">
        <f>SUM(AK177:AV177)+AF177</f>
        <v>0</v>
      </c>
      <c r="AX177" s="372">
        <v>81.599999999999994</v>
      </c>
      <c r="AY177" s="373">
        <v>25.76</v>
      </c>
      <c r="AZ177" s="372">
        <f t="shared" si="114"/>
        <v>0</v>
      </c>
      <c r="BA177" s="374"/>
      <c r="BB177" s="374"/>
      <c r="BC177" s="374"/>
      <c r="BD177" s="374"/>
      <c r="BE177" s="374"/>
      <c r="BF177" s="375"/>
      <c r="BG177" s="375"/>
      <c r="BH177" s="375"/>
      <c r="BI177" s="375"/>
      <c r="BJ177" s="375"/>
      <c r="BK177" s="374"/>
      <c r="BL177" s="374"/>
      <c r="BM177" s="376">
        <f>SUM(BA177:BL177)</f>
        <v>0</v>
      </c>
      <c r="BN177" s="377"/>
      <c r="BO177" s="378">
        <f t="shared" si="79"/>
        <v>0</v>
      </c>
      <c r="BP177" s="379"/>
      <c r="BQ177" s="366"/>
      <c r="BR177" s="366">
        <v>2</v>
      </c>
      <c r="BS177" s="369">
        <f t="shared" ref="BS177:BS240" si="125">+(H177+AG177+AW177+BM177)/3</f>
        <v>0.66666666666666663</v>
      </c>
      <c r="BT177" s="369">
        <f>BR177</f>
        <v>2</v>
      </c>
      <c r="BU177" s="585">
        <f t="shared" si="116"/>
        <v>2</v>
      </c>
      <c r="BV177" s="575"/>
      <c r="BW177" s="380"/>
      <c r="BX177" s="246"/>
      <c r="BY177" s="246"/>
      <c r="BZ177" s="380"/>
      <c r="CA177" s="381">
        <f t="shared" ref="CA177:CA240" si="126">MIN(I177,AH177,AX177,BN177,BY177)</f>
        <v>81.599999999999994</v>
      </c>
      <c r="CB177" s="246">
        <f t="shared" ref="CB177:CB240" si="127">MIN(J177,AH177,AI177,AX177,AY177,BN177,BX177)</f>
        <v>25.76</v>
      </c>
      <c r="CC177" s="594"/>
      <c r="CD177" s="604">
        <f>IF(CA177=0,CB177,(CA177+CB177)/2)</f>
        <v>53.68</v>
      </c>
      <c r="CE177" s="381">
        <f>BU177*CD177</f>
        <v>107.36</v>
      </c>
      <c r="CF177" s="725"/>
      <c r="CG177" s="613"/>
      <c r="CH177" s="708" t="str">
        <f t="shared" si="97"/>
        <v/>
      </c>
      <c r="CI177" s="112" t="str">
        <f t="shared" si="98"/>
        <v/>
      </c>
      <c r="CJ177" s="531" t="e">
        <f t="shared" si="96"/>
        <v>#VALUE!</v>
      </c>
      <c r="CK177" s="728"/>
      <c r="CL177" s="793"/>
    </row>
    <row r="178" spans="1:90" ht="13.15" customHeight="1" x14ac:dyDescent="0.25">
      <c r="A178" s="734" t="s">
        <v>488</v>
      </c>
      <c r="B178" s="114"/>
      <c r="C178" s="711">
        <v>21</v>
      </c>
      <c r="D178" s="382">
        <v>172</v>
      </c>
      <c r="E178" s="193" t="s">
        <v>79</v>
      </c>
      <c r="F178" s="194" t="s">
        <v>929</v>
      </c>
      <c r="G178" s="292" t="s">
        <v>1264</v>
      </c>
      <c r="H178" s="92"/>
      <c r="I178" s="247"/>
      <c r="J178" s="99"/>
      <c r="K178" s="247"/>
      <c r="L178" s="247">
        <f t="shared" si="115"/>
        <v>0</v>
      </c>
      <c r="M178" s="247"/>
      <c r="N178" s="236"/>
      <c r="O178" s="22"/>
      <c r="P178" s="22"/>
      <c r="Q178" s="23"/>
      <c r="R178" s="24"/>
      <c r="S178" s="94"/>
      <c r="T178" s="196"/>
      <c r="U178" s="95"/>
      <c r="V178" s="95"/>
      <c r="W178" s="95"/>
      <c r="X178" s="95"/>
      <c r="Y178" s="95"/>
      <c r="Z178" s="95"/>
      <c r="AA178" s="95"/>
      <c r="AB178" s="95"/>
      <c r="AC178" s="95"/>
      <c r="AD178" s="95"/>
      <c r="AE178" s="95"/>
      <c r="AF178" s="95"/>
      <c r="AG178" s="96">
        <f t="shared" si="80"/>
        <v>0</v>
      </c>
      <c r="AH178" s="198"/>
      <c r="AI178" s="198"/>
      <c r="AJ178" s="198">
        <f t="shared" si="113"/>
        <v>0</v>
      </c>
      <c r="AK178" s="95"/>
      <c r="AL178" s="95"/>
      <c r="AM178" s="95"/>
      <c r="AN178" s="95"/>
      <c r="AO178" s="95"/>
      <c r="AP178" s="97"/>
      <c r="AQ178" s="97"/>
      <c r="AR178" s="97"/>
      <c r="AS178" s="97"/>
      <c r="AT178" s="97"/>
      <c r="AU178" s="97"/>
      <c r="AV178" s="97"/>
      <c r="AW178" s="98">
        <f t="shared" si="78"/>
        <v>0</v>
      </c>
      <c r="AX178" s="248"/>
      <c r="AY178" s="249"/>
      <c r="AZ178" s="248">
        <f t="shared" si="114"/>
        <v>0</v>
      </c>
      <c r="BA178" s="120"/>
      <c r="BB178" s="120"/>
      <c r="BC178" s="120"/>
      <c r="BD178" s="120"/>
      <c r="BE178" s="120"/>
      <c r="BF178" s="121">
        <v>1</v>
      </c>
      <c r="BG178" s="121">
        <v>1</v>
      </c>
      <c r="BH178" s="121"/>
      <c r="BI178" s="121"/>
      <c r="BJ178" s="121"/>
      <c r="BK178" s="120"/>
      <c r="BL178" s="120"/>
      <c r="BM178" s="100">
        <f t="shared" si="85"/>
        <v>2</v>
      </c>
      <c r="BN178" s="100">
        <v>20.5</v>
      </c>
      <c r="BO178" s="100">
        <f t="shared" si="79"/>
        <v>41</v>
      </c>
      <c r="BP178" s="195"/>
      <c r="BQ178" s="196"/>
      <c r="BR178" s="197">
        <v>2</v>
      </c>
      <c r="BS178" s="198">
        <f t="shared" si="125"/>
        <v>0.66666666666666663</v>
      </c>
      <c r="BT178" s="198">
        <f t="shared" ref="BT178:BT188" si="128">BR178</f>
        <v>2</v>
      </c>
      <c r="BU178" s="579">
        <f t="shared" si="116"/>
        <v>2</v>
      </c>
      <c r="BV178" s="565">
        <v>20.5</v>
      </c>
      <c r="BW178" s="200"/>
      <c r="BX178" s="199"/>
      <c r="BY178" s="199"/>
      <c r="BZ178" s="200"/>
      <c r="CA178" s="201">
        <f t="shared" si="126"/>
        <v>20.5</v>
      </c>
      <c r="CB178" s="199">
        <f t="shared" si="127"/>
        <v>20.5</v>
      </c>
      <c r="CC178" s="586"/>
      <c r="CD178" s="595">
        <f t="shared" ref="CD178:CD226" si="129">IF(CA178=0,CB178,(CA178+CB178)/2)</f>
        <v>20.5</v>
      </c>
      <c r="CE178" s="201">
        <f t="shared" ref="CE178:CE226" si="130">BU178*CD178</f>
        <v>41</v>
      </c>
      <c r="CF178" s="723">
        <f>SUM(CE178:CE188)</f>
        <v>391.99</v>
      </c>
      <c r="CG178" s="605"/>
      <c r="CH178" s="706" t="str">
        <f t="shared" si="97"/>
        <v/>
      </c>
      <c r="CI178" s="199" t="str">
        <f t="shared" si="98"/>
        <v/>
      </c>
      <c r="CJ178" s="529" t="e">
        <f t="shared" si="96"/>
        <v>#VALUE!</v>
      </c>
      <c r="CK178" s="732" t="e">
        <f>SUM(CJ178:CJ188)</f>
        <v>#VALUE!</v>
      </c>
      <c r="CL178" s="794" t="e">
        <f>(CF178-CK178)/CF178</f>
        <v>#VALUE!</v>
      </c>
    </row>
    <row r="179" spans="1:90" ht="13.15" customHeight="1" x14ac:dyDescent="0.25">
      <c r="A179" s="737"/>
      <c r="B179" s="124"/>
      <c r="C179" s="714"/>
      <c r="D179" s="383">
        <v>173</v>
      </c>
      <c r="E179" s="131" t="s">
        <v>290</v>
      </c>
      <c r="F179" s="182" t="s">
        <v>930</v>
      </c>
      <c r="G179" s="293" t="s">
        <v>1264</v>
      </c>
      <c r="H179" s="9"/>
      <c r="I179" s="79"/>
      <c r="J179" s="68"/>
      <c r="K179" s="79"/>
      <c r="L179" s="79">
        <f t="shared" si="115"/>
        <v>0</v>
      </c>
      <c r="M179" s="79"/>
      <c r="N179" s="140"/>
      <c r="O179" s="10"/>
      <c r="P179" s="10"/>
      <c r="Q179" s="11"/>
      <c r="R179" s="12"/>
      <c r="S179" s="4"/>
      <c r="T179" s="137"/>
      <c r="U179" s="43"/>
      <c r="V179" s="43"/>
      <c r="W179" s="43">
        <v>2</v>
      </c>
      <c r="X179" s="43"/>
      <c r="Y179" s="43"/>
      <c r="Z179" s="43"/>
      <c r="AA179" s="43"/>
      <c r="AB179" s="43"/>
      <c r="AC179" s="43"/>
      <c r="AD179" s="43"/>
      <c r="AE179" s="43"/>
      <c r="AF179" s="43"/>
      <c r="AG179" s="44">
        <f t="shared" si="80"/>
        <v>2</v>
      </c>
      <c r="AH179" s="69"/>
      <c r="AI179" s="69">
        <v>35</v>
      </c>
      <c r="AJ179" s="69">
        <f t="shared" si="113"/>
        <v>70</v>
      </c>
      <c r="AK179" s="43"/>
      <c r="AL179" s="43"/>
      <c r="AM179" s="43"/>
      <c r="AN179" s="43"/>
      <c r="AO179" s="43"/>
      <c r="AP179" s="54"/>
      <c r="AQ179" s="54"/>
      <c r="AR179" s="54"/>
      <c r="AS179" s="54"/>
      <c r="AT179" s="54"/>
      <c r="AU179" s="54"/>
      <c r="AV179" s="54"/>
      <c r="AW179" s="45">
        <f t="shared" si="78"/>
        <v>0</v>
      </c>
      <c r="AX179" s="58"/>
      <c r="AY179" s="62"/>
      <c r="AZ179" s="58">
        <f t="shared" si="114"/>
        <v>0</v>
      </c>
      <c r="BA179" s="75"/>
      <c r="BB179" s="75"/>
      <c r="BC179" s="75"/>
      <c r="BD179" s="75"/>
      <c r="BE179" s="75"/>
      <c r="BF179" s="74"/>
      <c r="BG179" s="74"/>
      <c r="BH179" s="74"/>
      <c r="BI179" s="74"/>
      <c r="BJ179" s="74"/>
      <c r="BK179" s="75"/>
      <c r="BL179" s="75"/>
      <c r="BM179" s="47">
        <f t="shared" si="85"/>
        <v>0</v>
      </c>
      <c r="BN179" s="62"/>
      <c r="BO179" s="58">
        <f t="shared" si="79"/>
        <v>0</v>
      </c>
      <c r="BP179" s="142" t="s">
        <v>1296</v>
      </c>
      <c r="BQ179" s="137"/>
      <c r="BR179" s="138">
        <v>2</v>
      </c>
      <c r="BS179" s="63">
        <f t="shared" si="125"/>
        <v>0.66666666666666663</v>
      </c>
      <c r="BT179" s="63">
        <f t="shared" si="128"/>
        <v>2</v>
      </c>
      <c r="BU179" s="577">
        <f t="shared" si="116"/>
        <v>2</v>
      </c>
      <c r="BV179" s="566">
        <v>35</v>
      </c>
      <c r="BW179" s="139"/>
      <c r="BX179" s="59"/>
      <c r="BY179" s="59"/>
      <c r="BZ179" s="139"/>
      <c r="CA179" s="5">
        <f t="shared" si="126"/>
        <v>0</v>
      </c>
      <c r="CB179" s="59">
        <f t="shared" si="127"/>
        <v>35</v>
      </c>
      <c r="CC179" s="587"/>
      <c r="CD179" s="596">
        <f t="shared" si="129"/>
        <v>35</v>
      </c>
      <c r="CE179" s="5">
        <f t="shared" si="130"/>
        <v>70</v>
      </c>
      <c r="CF179" s="724"/>
      <c r="CG179" s="606"/>
      <c r="CH179" s="707" t="str">
        <f t="shared" si="97"/>
        <v/>
      </c>
      <c r="CI179" s="59" t="str">
        <f t="shared" si="98"/>
        <v/>
      </c>
      <c r="CJ179" s="530" t="e">
        <f t="shared" si="96"/>
        <v>#VALUE!</v>
      </c>
      <c r="CK179" s="727"/>
      <c r="CL179" s="792"/>
    </row>
    <row r="180" spans="1:90" ht="13.15" customHeight="1" x14ac:dyDescent="0.25">
      <c r="A180" s="737"/>
      <c r="B180" s="124"/>
      <c r="C180" s="714"/>
      <c r="D180" s="383">
        <v>174</v>
      </c>
      <c r="E180" s="131" t="s">
        <v>614</v>
      </c>
      <c r="F180" s="182" t="s">
        <v>931</v>
      </c>
      <c r="G180" s="293" t="s">
        <v>1264</v>
      </c>
      <c r="H180" s="9">
        <v>1</v>
      </c>
      <c r="I180" s="80"/>
      <c r="J180" s="81">
        <f t="shared" si="81"/>
        <v>28.943089430894311</v>
      </c>
      <c r="K180" s="80">
        <v>35.6</v>
      </c>
      <c r="L180" s="80">
        <f t="shared" si="115"/>
        <v>28.943089430894311</v>
      </c>
      <c r="M180" s="80">
        <f>H180*K180</f>
        <v>35.6</v>
      </c>
      <c r="N180" s="140">
        <f>K180*1.11</f>
        <v>39.516000000000005</v>
      </c>
      <c r="O180" s="10">
        <f>K180*35%</f>
        <v>12.459999999999999</v>
      </c>
      <c r="P180" s="10">
        <f>N180*H180</f>
        <v>39.516000000000005</v>
      </c>
      <c r="Q180" s="11">
        <f>K180+O180</f>
        <v>48.06</v>
      </c>
      <c r="R180" s="12">
        <f>Q180*H180</f>
        <v>48.06</v>
      </c>
      <c r="S180" s="4">
        <f>K180*1.2</f>
        <v>42.72</v>
      </c>
      <c r="T180" s="137">
        <f>H180*S180</f>
        <v>42.72</v>
      </c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4">
        <f t="shared" si="80"/>
        <v>0</v>
      </c>
      <c r="AH180" s="63"/>
      <c r="AI180" s="63"/>
      <c r="AJ180" s="63">
        <f t="shared" si="113"/>
        <v>0</v>
      </c>
      <c r="AK180" s="43"/>
      <c r="AL180" s="43"/>
      <c r="AM180" s="43"/>
      <c r="AN180" s="43"/>
      <c r="AO180" s="43"/>
      <c r="AP180" s="54"/>
      <c r="AQ180" s="54"/>
      <c r="AR180" s="54"/>
      <c r="AS180" s="54"/>
      <c r="AT180" s="54"/>
      <c r="AU180" s="54"/>
      <c r="AV180" s="54"/>
      <c r="AW180" s="45">
        <f t="shared" si="78"/>
        <v>0</v>
      </c>
      <c r="AX180" s="51">
        <v>42.72</v>
      </c>
      <c r="AY180" s="46">
        <v>26.6</v>
      </c>
      <c r="AZ180" s="51">
        <f t="shared" si="114"/>
        <v>0</v>
      </c>
      <c r="BA180" s="75"/>
      <c r="BB180" s="75"/>
      <c r="BC180" s="75"/>
      <c r="BD180" s="75"/>
      <c r="BE180" s="75"/>
      <c r="BF180" s="74"/>
      <c r="BG180" s="74"/>
      <c r="BH180" s="74"/>
      <c r="BI180" s="74"/>
      <c r="BJ180" s="74"/>
      <c r="BK180" s="75"/>
      <c r="BL180" s="75"/>
      <c r="BM180" s="47">
        <f t="shared" si="85"/>
        <v>0</v>
      </c>
      <c r="BN180" s="61"/>
      <c r="BO180" s="60">
        <f t="shared" si="79"/>
        <v>0</v>
      </c>
      <c r="BP180" s="141"/>
      <c r="BQ180" s="137"/>
      <c r="BR180" s="138">
        <v>1</v>
      </c>
      <c r="BS180" s="63">
        <f t="shared" si="125"/>
        <v>0.33333333333333331</v>
      </c>
      <c r="BT180" s="63">
        <f t="shared" si="128"/>
        <v>1</v>
      </c>
      <c r="BU180" s="577">
        <f t="shared" si="116"/>
        <v>1</v>
      </c>
      <c r="BV180" s="566">
        <v>28.94</v>
      </c>
      <c r="BW180" s="139"/>
      <c r="BX180" s="59"/>
      <c r="BY180" s="59"/>
      <c r="BZ180" s="139"/>
      <c r="CA180" s="5">
        <f t="shared" si="126"/>
        <v>42.72</v>
      </c>
      <c r="CB180" s="59">
        <f t="shared" si="127"/>
        <v>26.6</v>
      </c>
      <c r="CC180" s="587"/>
      <c r="CD180" s="596">
        <f t="shared" si="129"/>
        <v>34.659999999999997</v>
      </c>
      <c r="CE180" s="5">
        <f t="shared" si="130"/>
        <v>34.659999999999997</v>
      </c>
      <c r="CF180" s="724"/>
      <c r="CG180" s="606"/>
      <c r="CH180" s="707" t="str">
        <f t="shared" si="97"/>
        <v/>
      </c>
      <c r="CI180" s="59" t="str">
        <f t="shared" si="98"/>
        <v/>
      </c>
      <c r="CJ180" s="530" t="e">
        <f t="shared" si="96"/>
        <v>#VALUE!</v>
      </c>
      <c r="CK180" s="727"/>
      <c r="CL180" s="792"/>
    </row>
    <row r="181" spans="1:90" ht="13.15" customHeight="1" x14ac:dyDescent="0.25">
      <c r="A181" s="737"/>
      <c r="B181" s="124"/>
      <c r="C181" s="714"/>
      <c r="D181" s="383">
        <v>175</v>
      </c>
      <c r="E181" s="131" t="s">
        <v>2</v>
      </c>
      <c r="F181" s="182" t="s">
        <v>932</v>
      </c>
      <c r="G181" s="293" t="s">
        <v>1264</v>
      </c>
      <c r="H181" s="9"/>
      <c r="I181" s="79"/>
      <c r="J181" s="68"/>
      <c r="K181" s="79"/>
      <c r="L181" s="79">
        <f t="shared" si="115"/>
        <v>0</v>
      </c>
      <c r="M181" s="79"/>
      <c r="N181" s="140"/>
      <c r="O181" s="10"/>
      <c r="P181" s="10"/>
      <c r="Q181" s="11"/>
      <c r="R181" s="12"/>
      <c r="S181" s="4"/>
      <c r="T181" s="137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>
        <v>1</v>
      </c>
      <c r="AG181" s="44">
        <f t="shared" si="80"/>
        <v>0</v>
      </c>
      <c r="AH181" s="63"/>
      <c r="AI181" s="63"/>
      <c r="AJ181" s="63">
        <f t="shared" si="113"/>
        <v>0</v>
      </c>
      <c r="AK181" s="43"/>
      <c r="AL181" s="43"/>
      <c r="AM181" s="43"/>
      <c r="AN181" s="43"/>
      <c r="AO181" s="43"/>
      <c r="AP181" s="54"/>
      <c r="AQ181" s="54"/>
      <c r="AR181" s="54"/>
      <c r="AS181" s="54"/>
      <c r="AT181" s="54"/>
      <c r="AU181" s="54"/>
      <c r="AV181" s="54"/>
      <c r="AW181" s="45">
        <f t="shared" si="78"/>
        <v>1</v>
      </c>
      <c r="AX181" s="52"/>
      <c r="AY181" s="52">
        <v>49</v>
      </c>
      <c r="AZ181" s="52">
        <f t="shared" si="114"/>
        <v>49</v>
      </c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47">
        <f t="shared" si="85"/>
        <v>0</v>
      </c>
      <c r="BN181" s="66"/>
      <c r="BO181" s="66">
        <f t="shared" si="79"/>
        <v>0</v>
      </c>
      <c r="BP181" s="144" t="s">
        <v>80</v>
      </c>
      <c r="BQ181" s="137"/>
      <c r="BR181" s="138">
        <v>1</v>
      </c>
      <c r="BS181" s="63">
        <f t="shared" si="125"/>
        <v>0.33333333333333331</v>
      </c>
      <c r="BT181" s="63">
        <f t="shared" si="128"/>
        <v>1</v>
      </c>
      <c r="BU181" s="577">
        <f t="shared" si="116"/>
        <v>1</v>
      </c>
      <c r="BV181" s="566">
        <v>49</v>
      </c>
      <c r="BW181" s="139"/>
      <c r="BX181" s="59"/>
      <c r="BY181" s="59"/>
      <c r="BZ181" s="139"/>
      <c r="CA181" s="5">
        <f t="shared" si="126"/>
        <v>0</v>
      </c>
      <c r="CB181" s="59">
        <f t="shared" si="127"/>
        <v>49</v>
      </c>
      <c r="CC181" s="587"/>
      <c r="CD181" s="596">
        <f t="shared" si="129"/>
        <v>49</v>
      </c>
      <c r="CE181" s="5">
        <f t="shared" si="130"/>
        <v>49</v>
      </c>
      <c r="CF181" s="724"/>
      <c r="CG181" s="606"/>
      <c r="CH181" s="707" t="str">
        <f t="shared" si="97"/>
        <v/>
      </c>
      <c r="CI181" s="59" t="str">
        <f t="shared" si="98"/>
        <v/>
      </c>
      <c r="CJ181" s="530" t="e">
        <f t="shared" si="96"/>
        <v>#VALUE!</v>
      </c>
      <c r="CK181" s="727"/>
      <c r="CL181" s="792"/>
    </row>
    <row r="182" spans="1:90" ht="13.15" customHeight="1" x14ac:dyDescent="0.25">
      <c r="A182" s="737"/>
      <c r="B182" s="124"/>
      <c r="C182" s="714"/>
      <c r="D182" s="383">
        <v>176</v>
      </c>
      <c r="E182" s="133" t="s">
        <v>272</v>
      </c>
      <c r="F182" s="184" t="s">
        <v>933</v>
      </c>
      <c r="G182" s="293" t="s">
        <v>1264</v>
      </c>
      <c r="H182" s="9"/>
      <c r="I182" s="79"/>
      <c r="J182" s="68"/>
      <c r="K182" s="79"/>
      <c r="L182" s="79">
        <f t="shared" si="115"/>
        <v>0</v>
      </c>
      <c r="M182" s="79"/>
      <c r="N182" s="140"/>
      <c r="O182" s="10"/>
      <c r="P182" s="10"/>
      <c r="Q182" s="11"/>
      <c r="R182" s="12"/>
      <c r="S182" s="4"/>
      <c r="T182" s="137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4">
        <f t="shared" si="80"/>
        <v>0</v>
      </c>
      <c r="AH182" s="63"/>
      <c r="AI182" s="63"/>
      <c r="AJ182" s="63">
        <f t="shared" si="113"/>
        <v>0</v>
      </c>
      <c r="AK182" s="43"/>
      <c r="AL182" s="43"/>
      <c r="AM182" s="43"/>
      <c r="AN182" s="43"/>
      <c r="AO182" s="43"/>
      <c r="AP182" s="54"/>
      <c r="AQ182" s="54"/>
      <c r="AR182" s="54"/>
      <c r="AS182" s="54"/>
      <c r="AT182" s="54"/>
      <c r="AU182" s="54"/>
      <c r="AV182" s="54"/>
      <c r="AW182" s="45">
        <f t="shared" si="78"/>
        <v>0</v>
      </c>
      <c r="AX182" s="66"/>
      <c r="AY182" s="66"/>
      <c r="AZ182" s="66">
        <f t="shared" si="114"/>
        <v>0</v>
      </c>
      <c r="BA182" s="76"/>
      <c r="BB182" s="76"/>
      <c r="BC182" s="76"/>
      <c r="BD182" s="76"/>
      <c r="BE182" s="76"/>
      <c r="BF182" s="76"/>
      <c r="BG182" s="76"/>
      <c r="BH182" s="76"/>
      <c r="BI182" s="76">
        <v>1</v>
      </c>
      <c r="BJ182" s="76"/>
      <c r="BK182" s="76"/>
      <c r="BL182" s="76"/>
      <c r="BM182" s="47">
        <f t="shared" si="85"/>
        <v>1</v>
      </c>
      <c r="BN182" s="65">
        <v>12</v>
      </c>
      <c r="BO182" s="65">
        <f t="shared" si="79"/>
        <v>12</v>
      </c>
      <c r="BP182" s="136"/>
      <c r="BQ182" s="137"/>
      <c r="BR182" s="138">
        <v>1</v>
      </c>
      <c r="BS182" s="63">
        <f t="shared" si="125"/>
        <v>0.33333333333333331</v>
      </c>
      <c r="BT182" s="63">
        <f t="shared" si="128"/>
        <v>1</v>
      </c>
      <c r="BU182" s="577">
        <f t="shared" si="116"/>
        <v>1</v>
      </c>
      <c r="BV182" s="566">
        <v>12</v>
      </c>
      <c r="BW182" s="139"/>
      <c r="BX182" s="59"/>
      <c r="BY182" s="59"/>
      <c r="BZ182" s="139"/>
      <c r="CA182" s="5">
        <f t="shared" si="126"/>
        <v>12</v>
      </c>
      <c r="CB182" s="59">
        <f t="shared" si="127"/>
        <v>12</v>
      </c>
      <c r="CC182" s="587"/>
      <c r="CD182" s="596">
        <f t="shared" si="129"/>
        <v>12</v>
      </c>
      <c r="CE182" s="5">
        <f t="shared" si="130"/>
        <v>12</v>
      </c>
      <c r="CF182" s="724"/>
      <c r="CG182" s="606"/>
      <c r="CH182" s="707" t="str">
        <f t="shared" si="97"/>
        <v/>
      </c>
      <c r="CI182" s="59" t="str">
        <f t="shared" si="98"/>
        <v/>
      </c>
      <c r="CJ182" s="530" t="e">
        <f t="shared" si="96"/>
        <v>#VALUE!</v>
      </c>
      <c r="CK182" s="727"/>
      <c r="CL182" s="792"/>
    </row>
    <row r="183" spans="1:90" ht="13.15" customHeight="1" x14ac:dyDescent="0.25">
      <c r="A183" s="737"/>
      <c r="B183" s="124"/>
      <c r="C183" s="714"/>
      <c r="D183" s="383">
        <v>177</v>
      </c>
      <c r="E183" s="131" t="s">
        <v>3</v>
      </c>
      <c r="F183" s="182" t="s">
        <v>934</v>
      </c>
      <c r="G183" s="293" t="s">
        <v>1264</v>
      </c>
      <c r="H183" s="9"/>
      <c r="I183" s="79"/>
      <c r="J183" s="68"/>
      <c r="K183" s="79"/>
      <c r="L183" s="79">
        <f t="shared" si="115"/>
        <v>0</v>
      </c>
      <c r="M183" s="79"/>
      <c r="N183" s="140"/>
      <c r="O183" s="10"/>
      <c r="P183" s="10"/>
      <c r="Q183" s="11"/>
      <c r="R183" s="12"/>
      <c r="S183" s="4"/>
      <c r="T183" s="137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>
        <v>1</v>
      </c>
      <c r="AG183" s="44">
        <f t="shared" si="80"/>
        <v>0</v>
      </c>
      <c r="AH183" s="63"/>
      <c r="AI183" s="63"/>
      <c r="AJ183" s="63">
        <f t="shared" si="113"/>
        <v>0</v>
      </c>
      <c r="AK183" s="43"/>
      <c r="AL183" s="43"/>
      <c r="AM183" s="43"/>
      <c r="AN183" s="43"/>
      <c r="AO183" s="43"/>
      <c r="AP183" s="54"/>
      <c r="AQ183" s="54"/>
      <c r="AR183" s="54"/>
      <c r="AS183" s="54"/>
      <c r="AT183" s="54"/>
      <c r="AU183" s="54"/>
      <c r="AV183" s="54"/>
      <c r="AW183" s="45">
        <f t="shared" si="78"/>
        <v>1</v>
      </c>
      <c r="AX183" s="52"/>
      <c r="AY183" s="52">
        <v>18</v>
      </c>
      <c r="AZ183" s="52">
        <f t="shared" si="114"/>
        <v>18</v>
      </c>
      <c r="BA183" s="76"/>
      <c r="BB183" s="76"/>
      <c r="BC183" s="76"/>
      <c r="BD183" s="76"/>
      <c r="BE183" s="76"/>
      <c r="BF183" s="76"/>
      <c r="BG183" s="76">
        <v>1</v>
      </c>
      <c r="BH183" s="76"/>
      <c r="BI183" s="76"/>
      <c r="BJ183" s="76"/>
      <c r="BK183" s="76"/>
      <c r="BL183" s="76"/>
      <c r="BM183" s="47">
        <f t="shared" si="85"/>
        <v>1</v>
      </c>
      <c r="BN183" s="65">
        <v>18</v>
      </c>
      <c r="BO183" s="65">
        <f t="shared" si="79"/>
        <v>18</v>
      </c>
      <c r="BP183" s="136" t="s">
        <v>1296</v>
      </c>
      <c r="BQ183" s="137"/>
      <c r="BR183" s="138">
        <v>1</v>
      </c>
      <c r="BS183" s="63">
        <f t="shared" si="125"/>
        <v>0.66666666666666663</v>
      </c>
      <c r="BT183" s="63">
        <f t="shared" si="128"/>
        <v>1</v>
      </c>
      <c r="BU183" s="577">
        <f t="shared" si="116"/>
        <v>1</v>
      </c>
      <c r="BV183" s="566">
        <v>18</v>
      </c>
      <c r="BW183" s="139"/>
      <c r="BX183" s="59"/>
      <c r="BY183" s="59"/>
      <c r="BZ183" s="139"/>
      <c r="CA183" s="5">
        <f t="shared" si="126"/>
        <v>18</v>
      </c>
      <c r="CB183" s="59">
        <f t="shared" si="127"/>
        <v>18</v>
      </c>
      <c r="CC183" s="587"/>
      <c r="CD183" s="596">
        <f t="shared" si="129"/>
        <v>18</v>
      </c>
      <c r="CE183" s="5">
        <f t="shared" si="130"/>
        <v>18</v>
      </c>
      <c r="CF183" s="724"/>
      <c r="CG183" s="606"/>
      <c r="CH183" s="707" t="str">
        <f t="shared" si="97"/>
        <v/>
      </c>
      <c r="CI183" s="59" t="str">
        <f t="shared" si="98"/>
        <v/>
      </c>
      <c r="CJ183" s="530" t="e">
        <f t="shared" si="96"/>
        <v>#VALUE!</v>
      </c>
      <c r="CK183" s="727"/>
      <c r="CL183" s="792"/>
    </row>
    <row r="184" spans="1:90" ht="13.15" customHeight="1" x14ac:dyDescent="0.25">
      <c r="A184" s="737"/>
      <c r="B184" s="124"/>
      <c r="C184" s="714"/>
      <c r="D184" s="383">
        <v>178</v>
      </c>
      <c r="E184" s="132" t="s">
        <v>127</v>
      </c>
      <c r="F184" s="183" t="s">
        <v>935</v>
      </c>
      <c r="G184" s="293" t="s">
        <v>1264</v>
      </c>
      <c r="H184" s="9"/>
      <c r="I184" s="79"/>
      <c r="J184" s="68"/>
      <c r="K184" s="79"/>
      <c r="L184" s="79">
        <f t="shared" si="115"/>
        <v>0</v>
      </c>
      <c r="M184" s="79"/>
      <c r="N184" s="140"/>
      <c r="O184" s="10"/>
      <c r="P184" s="10"/>
      <c r="Q184" s="11"/>
      <c r="R184" s="12"/>
      <c r="S184" s="4"/>
      <c r="T184" s="137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4">
        <f t="shared" si="80"/>
        <v>0</v>
      </c>
      <c r="AH184" s="63"/>
      <c r="AI184" s="63"/>
      <c r="AJ184" s="63">
        <f t="shared" si="113"/>
        <v>0</v>
      </c>
      <c r="AK184" s="43"/>
      <c r="AL184" s="43"/>
      <c r="AM184" s="43"/>
      <c r="AN184" s="43"/>
      <c r="AO184" s="43"/>
      <c r="AP184" s="54"/>
      <c r="AQ184" s="54"/>
      <c r="AR184" s="54"/>
      <c r="AS184" s="54"/>
      <c r="AT184" s="54"/>
      <c r="AU184" s="54"/>
      <c r="AV184" s="54"/>
      <c r="AW184" s="45">
        <f t="shared" si="78"/>
        <v>0</v>
      </c>
      <c r="AX184" s="66"/>
      <c r="AY184" s="66"/>
      <c r="AZ184" s="66">
        <f t="shared" si="114"/>
        <v>0</v>
      </c>
      <c r="BA184" s="76"/>
      <c r="BB184" s="76"/>
      <c r="BC184" s="76"/>
      <c r="BD184" s="76"/>
      <c r="BE184" s="76"/>
      <c r="BF184" s="76"/>
      <c r="BG184" s="76">
        <v>1</v>
      </c>
      <c r="BH184" s="76"/>
      <c r="BI184" s="76"/>
      <c r="BJ184" s="76"/>
      <c r="BK184" s="76"/>
      <c r="BL184" s="76"/>
      <c r="BM184" s="47">
        <f t="shared" si="85"/>
        <v>1</v>
      </c>
      <c r="BN184" s="65">
        <v>18.8</v>
      </c>
      <c r="BO184" s="65">
        <f t="shared" si="79"/>
        <v>18.8</v>
      </c>
      <c r="BP184" s="136"/>
      <c r="BQ184" s="137"/>
      <c r="BR184" s="138">
        <v>1</v>
      </c>
      <c r="BS184" s="63">
        <f t="shared" si="125"/>
        <v>0.33333333333333331</v>
      </c>
      <c r="BT184" s="63">
        <f t="shared" si="128"/>
        <v>1</v>
      </c>
      <c r="BU184" s="577">
        <f t="shared" si="116"/>
        <v>1</v>
      </c>
      <c r="BV184" s="566">
        <v>18.8</v>
      </c>
      <c r="BW184" s="139"/>
      <c r="BX184" s="59"/>
      <c r="BY184" s="59"/>
      <c r="BZ184" s="139"/>
      <c r="CA184" s="5">
        <f t="shared" si="126"/>
        <v>18.8</v>
      </c>
      <c r="CB184" s="59">
        <f t="shared" si="127"/>
        <v>18.8</v>
      </c>
      <c r="CC184" s="587"/>
      <c r="CD184" s="596">
        <f t="shared" si="129"/>
        <v>18.8</v>
      </c>
      <c r="CE184" s="5">
        <f t="shared" si="130"/>
        <v>18.8</v>
      </c>
      <c r="CF184" s="724"/>
      <c r="CG184" s="606"/>
      <c r="CH184" s="707" t="str">
        <f t="shared" si="97"/>
        <v/>
      </c>
      <c r="CI184" s="59" t="str">
        <f t="shared" si="98"/>
        <v/>
      </c>
      <c r="CJ184" s="530" t="e">
        <f t="shared" si="96"/>
        <v>#VALUE!</v>
      </c>
      <c r="CK184" s="727"/>
      <c r="CL184" s="792"/>
    </row>
    <row r="185" spans="1:90" ht="13.15" customHeight="1" x14ac:dyDescent="0.25">
      <c r="A185" s="737"/>
      <c r="B185" s="124"/>
      <c r="C185" s="714"/>
      <c r="D185" s="383">
        <v>179</v>
      </c>
      <c r="E185" s="131" t="s">
        <v>615</v>
      </c>
      <c r="F185" s="182" t="s">
        <v>616</v>
      </c>
      <c r="G185" s="293" t="s">
        <v>1264</v>
      </c>
      <c r="H185" s="9">
        <v>1</v>
      </c>
      <c r="I185" s="80"/>
      <c r="J185" s="81">
        <f t="shared" si="81"/>
        <v>19.105691056910569</v>
      </c>
      <c r="K185" s="80">
        <v>23.5</v>
      </c>
      <c r="L185" s="80">
        <f t="shared" si="115"/>
        <v>19.105691056910569</v>
      </c>
      <c r="M185" s="80">
        <f>H185*K185</f>
        <v>23.5</v>
      </c>
      <c r="N185" s="140">
        <f>K185*1.11</f>
        <v>26.085000000000001</v>
      </c>
      <c r="O185" s="10">
        <f>K185*35%</f>
        <v>8.2249999999999996</v>
      </c>
      <c r="P185" s="10">
        <f>N185*H185</f>
        <v>26.085000000000001</v>
      </c>
      <c r="Q185" s="11">
        <f>K185+O185</f>
        <v>31.725000000000001</v>
      </c>
      <c r="R185" s="12">
        <f>Q185*H185</f>
        <v>31.725000000000001</v>
      </c>
      <c r="S185" s="4">
        <f>K185*1.2</f>
        <v>28.2</v>
      </c>
      <c r="T185" s="137">
        <f>H185*S185</f>
        <v>28.2</v>
      </c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4">
        <f t="shared" si="80"/>
        <v>0</v>
      </c>
      <c r="AH185" s="63"/>
      <c r="AI185" s="63"/>
      <c r="AJ185" s="63">
        <f t="shared" si="113"/>
        <v>0</v>
      </c>
      <c r="AK185" s="43"/>
      <c r="AL185" s="43"/>
      <c r="AM185" s="43"/>
      <c r="AN185" s="43"/>
      <c r="AO185" s="43"/>
      <c r="AP185" s="54"/>
      <c r="AQ185" s="54"/>
      <c r="AR185" s="54"/>
      <c r="AS185" s="54"/>
      <c r="AT185" s="54"/>
      <c r="AU185" s="54"/>
      <c r="AV185" s="54"/>
      <c r="AW185" s="45">
        <f t="shared" si="78"/>
        <v>0</v>
      </c>
      <c r="AX185" s="51">
        <v>28.2</v>
      </c>
      <c r="AY185" s="46">
        <v>13.07</v>
      </c>
      <c r="AZ185" s="51">
        <f t="shared" si="114"/>
        <v>0</v>
      </c>
      <c r="BA185" s="75"/>
      <c r="BB185" s="75"/>
      <c r="BC185" s="75"/>
      <c r="BD185" s="75"/>
      <c r="BE185" s="75"/>
      <c r="BF185" s="74"/>
      <c r="BG185" s="74"/>
      <c r="BH185" s="74"/>
      <c r="BI185" s="74"/>
      <c r="BJ185" s="74"/>
      <c r="BK185" s="75"/>
      <c r="BL185" s="75"/>
      <c r="BM185" s="47">
        <f t="shared" si="85"/>
        <v>0</v>
      </c>
      <c r="BN185" s="61"/>
      <c r="BO185" s="60">
        <f t="shared" si="79"/>
        <v>0</v>
      </c>
      <c r="BP185" s="141"/>
      <c r="BQ185" s="137"/>
      <c r="BR185" s="138">
        <v>1</v>
      </c>
      <c r="BS185" s="63">
        <f t="shared" si="125"/>
        <v>0.33333333333333331</v>
      </c>
      <c r="BT185" s="63">
        <f t="shared" si="128"/>
        <v>1</v>
      </c>
      <c r="BU185" s="577">
        <f t="shared" si="116"/>
        <v>1</v>
      </c>
      <c r="BV185" s="566">
        <v>19.11</v>
      </c>
      <c r="BW185" s="139"/>
      <c r="BX185" s="59"/>
      <c r="BY185" s="59"/>
      <c r="BZ185" s="139"/>
      <c r="CA185" s="5">
        <f t="shared" si="126"/>
        <v>28.2</v>
      </c>
      <c r="CB185" s="59">
        <f t="shared" si="127"/>
        <v>13.07</v>
      </c>
      <c r="CC185" s="587"/>
      <c r="CD185" s="596">
        <f t="shared" si="129"/>
        <v>20.634999999999998</v>
      </c>
      <c r="CE185" s="5">
        <f t="shared" si="130"/>
        <v>20.634999999999998</v>
      </c>
      <c r="CF185" s="724"/>
      <c r="CG185" s="606"/>
      <c r="CH185" s="707" t="str">
        <f t="shared" si="97"/>
        <v/>
      </c>
      <c r="CI185" s="59" t="str">
        <f t="shared" si="98"/>
        <v/>
      </c>
      <c r="CJ185" s="530" t="e">
        <f t="shared" si="96"/>
        <v>#VALUE!</v>
      </c>
      <c r="CK185" s="727"/>
      <c r="CL185" s="792"/>
    </row>
    <row r="186" spans="1:90" ht="13.15" customHeight="1" x14ac:dyDescent="0.25">
      <c r="A186" s="737"/>
      <c r="B186" s="124"/>
      <c r="C186" s="714"/>
      <c r="D186" s="383">
        <v>180</v>
      </c>
      <c r="E186" s="131" t="s">
        <v>617</v>
      </c>
      <c r="F186" s="182" t="s">
        <v>618</v>
      </c>
      <c r="G186" s="293" t="s">
        <v>1264</v>
      </c>
      <c r="H186" s="9">
        <v>1</v>
      </c>
      <c r="I186" s="80"/>
      <c r="J186" s="81">
        <f t="shared" si="81"/>
        <v>25.772357723577237</v>
      </c>
      <c r="K186" s="80">
        <v>31.7</v>
      </c>
      <c r="L186" s="80">
        <f t="shared" si="115"/>
        <v>25.772357723577237</v>
      </c>
      <c r="M186" s="80">
        <f>H186*K186</f>
        <v>31.7</v>
      </c>
      <c r="N186" s="140">
        <f>K186*1.11</f>
        <v>35.187000000000005</v>
      </c>
      <c r="O186" s="10">
        <f>K186*35%</f>
        <v>11.094999999999999</v>
      </c>
      <c r="P186" s="10">
        <f>N186*H186</f>
        <v>35.187000000000005</v>
      </c>
      <c r="Q186" s="11">
        <f>K186+O186</f>
        <v>42.795000000000002</v>
      </c>
      <c r="R186" s="12">
        <f>Q186*H186</f>
        <v>42.795000000000002</v>
      </c>
      <c r="S186" s="4">
        <f>K186*1.2</f>
        <v>38.04</v>
      </c>
      <c r="T186" s="137">
        <f>H186*S186</f>
        <v>38.04</v>
      </c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4">
        <f t="shared" si="80"/>
        <v>0</v>
      </c>
      <c r="AH186" s="63"/>
      <c r="AI186" s="63"/>
      <c r="AJ186" s="63">
        <f t="shared" si="113"/>
        <v>0</v>
      </c>
      <c r="AK186" s="43"/>
      <c r="AL186" s="43"/>
      <c r="AM186" s="43"/>
      <c r="AN186" s="43"/>
      <c r="AO186" s="43"/>
      <c r="AP186" s="54"/>
      <c r="AQ186" s="54"/>
      <c r="AR186" s="54"/>
      <c r="AS186" s="54"/>
      <c r="AT186" s="54"/>
      <c r="AU186" s="54"/>
      <c r="AV186" s="54"/>
      <c r="AW186" s="45">
        <f t="shared" si="78"/>
        <v>0</v>
      </c>
      <c r="AX186" s="51">
        <v>38.04</v>
      </c>
      <c r="AY186" s="46">
        <v>19.760000000000002</v>
      </c>
      <c r="AZ186" s="51">
        <f t="shared" si="114"/>
        <v>0</v>
      </c>
      <c r="BA186" s="75"/>
      <c r="BB186" s="75"/>
      <c r="BC186" s="75"/>
      <c r="BD186" s="75"/>
      <c r="BE186" s="75"/>
      <c r="BF186" s="74"/>
      <c r="BG186" s="74"/>
      <c r="BH186" s="74"/>
      <c r="BI186" s="74"/>
      <c r="BJ186" s="74"/>
      <c r="BK186" s="75"/>
      <c r="BL186" s="75"/>
      <c r="BM186" s="47">
        <f t="shared" si="85"/>
        <v>0</v>
      </c>
      <c r="BN186" s="61"/>
      <c r="BO186" s="60">
        <f t="shared" si="79"/>
        <v>0</v>
      </c>
      <c r="BP186" s="141"/>
      <c r="BQ186" s="137"/>
      <c r="BR186" s="138">
        <v>1</v>
      </c>
      <c r="BS186" s="63">
        <f t="shared" si="125"/>
        <v>0.33333333333333331</v>
      </c>
      <c r="BT186" s="63">
        <f t="shared" si="128"/>
        <v>1</v>
      </c>
      <c r="BU186" s="577">
        <f t="shared" si="116"/>
        <v>1</v>
      </c>
      <c r="BV186" s="566">
        <v>25.77</v>
      </c>
      <c r="BW186" s="139"/>
      <c r="BX186" s="59"/>
      <c r="BY186" s="59"/>
      <c r="BZ186" s="139"/>
      <c r="CA186" s="5">
        <f t="shared" si="126"/>
        <v>38.04</v>
      </c>
      <c r="CB186" s="59">
        <f t="shared" si="127"/>
        <v>19.760000000000002</v>
      </c>
      <c r="CC186" s="587"/>
      <c r="CD186" s="596">
        <f t="shared" si="129"/>
        <v>28.9</v>
      </c>
      <c r="CE186" s="5">
        <f t="shared" si="130"/>
        <v>28.9</v>
      </c>
      <c r="CF186" s="724"/>
      <c r="CG186" s="606"/>
      <c r="CH186" s="707" t="str">
        <f t="shared" si="97"/>
        <v/>
      </c>
      <c r="CI186" s="59" t="str">
        <f t="shared" si="98"/>
        <v/>
      </c>
      <c r="CJ186" s="530" t="e">
        <f t="shared" si="96"/>
        <v>#VALUE!</v>
      </c>
      <c r="CK186" s="727"/>
      <c r="CL186" s="792"/>
    </row>
    <row r="187" spans="1:90" ht="13.15" customHeight="1" x14ac:dyDescent="0.25">
      <c r="A187" s="737"/>
      <c r="B187" s="124"/>
      <c r="C187" s="714"/>
      <c r="D187" s="383">
        <v>181</v>
      </c>
      <c r="E187" s="131" t="s">
        <v>619</v>
      </c>
      <c r="F187" s="182" t="s">
        <v>620</v>
      </c>
      <c r="G187" s="293" t="s">
        <v>1264</v>
      </c>
      <c r="H187" s="9">
        <v>1</v>
      </c>
      <c r="I187" s="80"/>
      <c r="J187" s="81">
        <f t="shared" si="81"/>
        <v>27.235772357723576</v>
      </c>
      <c r="K187" s="80">
        <v>33.5</v>
      </c>
      <c r="L187" s="80">
        <f t="shared" si="115"/>
        <v>27.235772357723576</v>
      </c>
      <c r="M187" s="80">
        <f>H187*K187</f>
        <v>33.5</v>
      </c>
      <c r="N187" s="140">
        <f>K187*1.11</f>
        <v>37.185000000000002</v>
      </c>
      <c r="O187" s="10">
        <f>K187*35%</f>
        <v>11.725</v>
      </c>
      <c r="P187" s="10">
        <f>N187*H187</f>
        <v>37.185000000000002</v>
      </c>
      <c r="Q187" s="11">
        <f>K187+O187</f>
        <v>45.225000000000001</v>
      </c>
      <c r="R187" s="12">
        <f>Q187*H187</f>
        <v>45.225000000000001</v>
      </c>
      <c r="S187" s="4">
        <f>K187*1.2</f>
        <v>40.199999999999996</v>
      </c>
      <c r="T187" s="137">
        <f>H187*S187</f>
        <v>40.199999999999996</v>
      </c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4">
        <f t="shared" si="80"/>
        <v>0</v>
      </c>
      <c r="AH187" s="63"/>
      <c r="AI187" s="63"/>
      <c r="AJ187" s="63">
        <f t="shared" si="113"/>
        <v>0</v>
      </c>
      <c r="AK187" s="43"/>
      <c r="AL187" s="43"/>
      <c r="AM187" s="43"/>
      <c r="AN187" s="43"/>
      <c r="AO187" s="43"/>
      <c r="AP187" s="54"/>
      <c r="AQ187" s="54"/>
      <c r="AR187" s="54"/>
      <c r="AS187" s="54"/>
      <c r="AT187" s="54"/>
      <c r="AU187" s="54"/>
      <c r="AV187" s="54"/>
      <c r="AW187" s="45">
        <f t="shared" ref="AW187:AW241" si="131">SUM(AK187:AV187)+AF187</f>
        <v>0</v>
      </c>
      <c r="AX187" s="51">
        <v>40.200000000000003</v>
      </c>
      <c r="AY187" s="46">
        <v>26.61</v>
      </c>
      <c r="AZ187" s="51">
        <f t="shared" si="114"/>
        <v>0</v>
      </c>
      <c r="BA187" s="75"/>
      <c r="BB187" s="75"/>
      <c r="BC187" s="75"/>
      <c r="BD187" s="75"/>
      <c r="BE187" s="75"/>
      <c r="BF187" s="74"/>
      <c r="BG187" s="74"/>
      <c r="BH187" s="74"/>
      <c r="BI187" s="74"/>
      <c r="BJ187" s="74"/>
      <c r="BK187" s="75"/>
      <c r="BL187" s="75"/>
      <c r="BM187" s="47">
        <f t="shared" si="85"/>
        <v>0</v>
      </c>
      <c r="BN187" s="61"/>
      <c r="BO187" s="60">
        <f t="shared" ref="BO187:BO241" si="132">BM187*BN187</f>
        <v>0</v>
      </c>
      <c r="BP187" s="141"/>
      <c r="BQ187" s="137"/>
      <c r="BR187" s="138">
        <v>1</v>
      </c>
      <c r="BS187" s="63">
        <f t="shared" si="125"/>
        <v>0.33333333333333331</v>
      </c>
      <c r="BT187" s="63">
        <f t="shared" si="128"/>
        <v>1</v>
      </c>
      <c r="BU187" s="577">
        <f t="shared" si="116"/>
        <v>1</v>
      </c>
      <c r="BV187" s="566">
        <v>27.24</v>
      </c>
      <c r="BW187" s="139"/>
      <c r="BX187" s="59"/>
      <c r="BY187" s="59"/>
      <c r="BZ187" s="139"/>
      <c r="CA187" s="5">
        <f t="shared" si="126"/>
        <v>40.200000000000003</v>
      </c>
      <c r="CB187" s="59">
        <f t="shared" si="127"/>
        <v>26.61</v>
      </c>
      <c r="CC187" s="587"/>
      <c r="CD187" s="596">
        <f t="shared" si="129"/>
        <v>33.405000000000001</v>
      </c>
      <c r="CE187" s="5">
        <f t="shared" si="130"/>
        <v>33.405000000000001</v>
      </c>
      <c r="CF187" s="724"/>
      <c r="CG187" s="606"/>
      <c r="CH187" s="707" t="str">
        <f t="shared" si="97"/>
        <v/>
      </c>
      <c r="CI187" s="59" t="str">
        <f t="shared" si="98"/>
        <v/>
      </c>
      <c r="CJ187" s="530" t="e">
        <f t="shared" si="96"/>
        <v>#VALUE!</v>
      </c>
      <c r="CK187" s="727"/>
      <c r="CL187" s="792"/>
    </row>
    <row r="188" spans="1:90" ht="13.15" customHeight="1" thickBot="1" x14ac:dyDescent="0.3">
      <c r="A188" s="738"/>
      <c r="B188" s="125"/>
      <c r="C188" s="715"/>
      <c r="D188" s="384">
        <v>182</v>
      </c>
      <c r="E188" s="202" t="s">
        <v>621</v>
      </c>
      <c r="F188" s="203" t="s">
        <v>622</v>
      </c>
      <c r="G188" s="294" t="s">
        <v>1264</v>
      </c>
      <c r="H188" s="101">
        <v>1</v>
      </c>
      <c r="I188" s="102"/>
      <c r="J188" s="103">
        <f t="shared" si="81"/>
        <v>67.479674796747972</v>
      </c>
      <c r="K188" s="102">
        <v>83</v>
      </c>
      <c r="L188" s="102">
        <f t="shared" si="115"/>
        <v>67.479674796747972</v>
      </c>
      <c r="M188" s="102">
        <f>H188*K188</f>
        <v>83</v>
      </c>
      <c r="N188" s="204">
        <f>K188*1.11</f>
        <v>92.13000000000001</v>
      </c>
      <c r="O188" s="19">
        <f>K188*35%</f>
        <v>29.049999999999997</v>
      </c>
      <c r="P188" s="19">
        <f>N188*H188</f>
        <v>92.13000000000001</v>
      </c>
      <c r="Q188" s="20">
        <f>K188+O188</f>
        <v>112.05</v>
      </c>
      <c r="R188" s="21">
        <f>Q188*H188</f>
        <v>112.05</v>
      </c>
      <c r="S188" s="205">
        <f>K188*1.2</f>
        <v>99.6</v>
      </c>
      <c r="T188" s="206">
        <f>H188*S188</f>
        <v>99.6</v>
      </c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5">
        <f t="shared" ref="AG188:AG242" si="133">SUM(U188:AE188)</f>
        <v>0</v>
      </c>
      <c r="AH188" s="106"/>
      <c r="AI188" s="106"/>
      <c r="AJ188" s="106">
        <f t="shared" si="113"/>
        <v>0</v>
      </c>
      <c r="AK188" s="104"/>
      <c r="AL188" s="104"/>
      <c r="AM188" s="104"/>
      <c r="AN188" s="104"/>
      <c r="AO188" s="104"/>
      <c r="AP188" s="107"/>
      <c r="AQ188" s="107"/>
      <c r="AR188" s="107"/>
      <c r="AS188" s="107"/>
      <c r="AT188" s="107"/>
      <c r="AU188" s="107"/>
      <c r="AV188" s="107"/>
      <c r="AW188" s="108">
        <f t="shared" si="131"/>
        <v>0</v>
      </c>
      <c r="AX188" s="109">
        <v>99.6</v>
      </c>
      <c r="AY188" s="126">
        <v>31.58</v>
      </c>
      <c r="AZ188" s="109">
        <f t="shared" si="114"/>
        <v>0</v>
      </c>
      <c r="BA188" s="127"/>
      <c r="BB188" s="127"/>
      <c r="BC188" s="127"/>
      <c r="BD188" s="127"/>
      <c r="BE188" s="127"/>
      <c r="BF188" s="110"/>
      <c r="BG188" s="110"/>
      <c r="BH188" s="110"/>
      <c r="BI188" s="110"/>
      <c r="BJ188" s="110"/>
      <c r="BK188" s="127"/>
      <c r="BL188" s="127"/>
      <c r="BM188" s="111">
        <f t="shared" si="85"/>
        <v>0</v>
      </c>
      <c r="BN188" s="128"/>
      <c r="BO188" s="113">
        <f t="shared" si="132"/>
        <v>0</v>
      </c>
      <c r="BP188" s="207"/>
      <c r="BQ188" s="206"/>
      <c r="BR188" s="208">
        <v>1</v>
      </c>
      <c r="BS188" s="106">
        <f t="shared" si="125"/>
        <v>0.33333333333333331</v>
      </c>
      <c r="BT188" s="106">
        <f t="shared" si="128"/>
        <v>1</v>
      </c>
      <c r="BU188" s="578">
        <f t="shared" si="116"/>
        <v>1</v>
      </c>
      <c r="BV188" s="567">
        <f>(J188+AY188)/2</f>
        <v>49.529837398373985</v>
      </c>
      <c r="BW188" s="209"/>
      <c r="BX188" s="112"/>
      <c r="BY188" s="112"/>
      <c r="BZ188" s="209"/>
      <c r="CA188" s="210">
        <f t="shared" si="126"/>
        <v>99.6</v>
      </c>
      <c r="CB188" s="112">
        <f t="shared" si="127"/>
        <v>31.58</v>
      </c>
      <c r="CC188" s="588"/>
      <c r="CD188" s="597">
        <f t="shared" si="129"/>
        <v>65.59</v>
      </c>
      <c r="CE188" s="210">
        <f t="shared" si="130"/>
        <v>65.59</v>
      </c>
      <c r="CF188" s="725"/>
      <c r="CG188" s="607"/>
      <c r="CH188" s="708" t="str">
        <f t="shared" si="97"/>
        <v/>
      </c>
      <c r="CI188" s="112" t="str">
        <f t="shared" si="98"/>
        <v/>
      </c>
      <c r="CJ188" s="531" t="e">
        <f t="shared" si="96"/>
        <v>#VALUE!</v>
      </c>
      <c r="CK188" s="728"/>
      <c r="CL188" s="793"/>
    </row>
    <row r="189" spans="1:90" ht="13.15" customHeight="1" x14ac:dyDescent="0.25">
      <c r="A189" s="734" t="s">
        <v>1342</v>
      </c>
      <c r="B189" s="91"/>
      <c r="C189" s="711">
        <v>22</v>
      </c>
      <c r="D189" s="382">
        <v>183</v>
      </c>
      <c r="E189" s="282" t="s">
        <v>1117</v>
      </c>
      <c r="F189" s="283" t="s">
        <v>130</v>
      </c>
      <c r="G189" s="292" t="s">
        <v>1264</v>
      </c>
      <c r="H189" s="92"/>
      <c r="I189" s="247"/>
      <c r="J189" s="99"/>
      <c r="K189" s="247"/>
      <c r="L189" s="247">
        <f t="shared" si="115"/>
        <v>0</v>
      </c>
      <c r="M189" s="247"/>
      <c r="N189" s="236"/>
      <c r="O189" s="22"/>
      <c r="P189" s="22"/>
      <c r="Q189" s="23"/>
      <c r="R189" s="24"/>
      <c r="S189" s="94"/>
      <c r="T189" s="196"/>
      <c r="U189" s="95"/>
      <c r="V189" s="95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6">
        <f t="shared" si="133"/>
        <v>0</v>
      </c>
      <c r="AH189" s="96">
        <v>8.8000000000000007</v>
      </c>
      <c r="AI189" s="96">
        <v>4.1900000000000004</v>
      </c>
      <c r="AJ189" s="96">
        <f t="shared" si="113"/>
        <v>0</v>
      </c>
      <c r="AK189" s="95"/>
      <c r="AL189" s="95"/>
      <c r="AM189" s="95"/>
      <c r="AN189" s="95">
        <f>1+1+2+2+2</f>
        <v>8</v>
      </c>
      <c r="AO189" s="95"/>
      <c r="AP189" s="97"/>
      <c r="AQ189" s="97"/>
      <c r="AR189" s="97"/>
      <c r="AS189" s="97"/>
      <c r="AT189" s="97"/>
      <c r="AU189" s="97"/>
      <c r="AV189" s="97"/>
      <c r="AW189" s="98">
        <f t="shared" si="131"/>
        <v>8</v>
      </c>
      <c r="AX189" s="263"/>
      <c r="AY189" s="263">
        <v>6.85</v>
      </c>
      <c r="AZ189" s="263">
        <f t="shared" si="114"/>
        <v>54.8</v>
      </c>
      <c r="BA189" s="120"/>
      <c r="BB189" s="120"/>
      <c r="BC189" s="120"/>
      <c r="BD189" s="120"/>
      <c r="BE189" s="120"/>
      <c r="BF189" s="121"/>
      <c r="BG189" s="121">
        <v>5</v>
      </c>
      <c r="BH189" s="121"/>
      <c r="BI189" s="121"/>
      <c r="BJ189" s="121">
        <v>1</v>
      </c>
      <c r="BK189" s="120"/>
      <c r="BL189" s="120"/>
      <c r="BM189" s="100">
        <f t="shared" si="85"/>
        <v>6</v>
      </c>
      <c r="BN189" s="100">
        <v>7.82</v>
      </c>
      <c r="BO189" s="100">
        <f t="shared" si="132"/>
        <v>46.92</v>
      </c>
      <c r="BP189" s="280" t="s">
        <v>769</v>
      </c>
      <c r="BQ189" s="196"/>
      <c r="BR189" s="259">
        <v>14</v>
      </c>
      <c r="BS189" s="198">
        <f t="shared" si="125"/>
        <v>4.666666666666667</v>
      </c>
      <c r="BT189" s="198">
        <v>10</v>
      </c>
      <c r="BU189" s="579">
        <v>14</v>
      </c>
      <c r="BV189" s="565">
        <f>AI189</f>
        <v>4.1900000000000004</v>
      </c>
      <c r="BW189" s="200"/>
      <c r="BX189" s="199">
        <v>4.07</v>
      </c>
      <c r="BY189" s="199">
        <v>11.05</v>
      </c>
      <c r="BZ189" s="200"/>
      <c r="CA189" s="201">
        <f t="shared" si="126"/>
        <v>7.82</v>
      </c>
      <c r="CB189" s="199">
        <f t="shared" si="127"/>
        <v>4.07</v>
      </c>
      <c r="CC189" s="586"/>
      <c r="CD189" s="595">
        <f t="shared" si="129"/>
        <v>5.9450000000000003</v>
      </c>
      <c r="CE189" s="201">
        <f t="shared" si="130"/>
        <v>83.23</v>
      </c>
      <c r="CF189" s="723">
        <f>SUM(CE189:CE200)</f>
        <v>887.7650000000001</v>
      </c>
      <c r="CG189" s="605"/>
      <c r="CH189" s="706" t="str">
        <f t="shared" si="97"/>
        <v/>
      </c>
      <c r="CI189" s="199" t="str">
        <f t="shared" si="98"/>
        <v/>
      </c>
      <c r="CJ189" s="529" t="e">
        <f t="shared" si="96"/>
        <v>#VALUE!</v>
      </c>
      <c r="CK189" s="732" t="e">
        <f>SUM(CJ189:CJ200)</f>
        <v>#VALUE!</v>
      </c>
      <c r="CL189" s="794" t="e">
        <f>(CF189-CK189)/CF189</f>
        <v>#VALUE!</v>
      </c>
    </row>
    <row r="190" spans="1:90" ht="13.15" customHeight="1" x14ac:dyDescent="0.25">
      <c r="A190" s="737"/>
      <c r="B190" s="37"/>
      <c r="C190" s="714"/>
      <c r="D190" s="383">
        <v>184</v>
      </c>
      <c r="E190" s="132"/>
      <c r="F190" s="183" t="s">
        <v>789</v>
      </c>
      <c r="G190" s="293" t="s">
        <v>1264</v>
      </c>
      <c r="H190" s="9"/>
      <c r="I190" s="79"/>
      <c r="J190" s="68"/>
      <c r="K190" s="79"/>
      <c r="L190" s="79">
        <f t="shared" si="115"/>
        <v>0</v>
      </c>
      <c r="M190" s="79"/>
      <c r="N190" s="140"/>
      <c r="O190" s="10"/>
      <c r="P190" s="10"/>
      <c r="Q190" s="11"/>
      <c r="R190" s="12"/>
      <c r="S190" s="4"/>
      <c r="T190" s="137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4">
        <f t="shared" si="133"/>
        <v>0</v>
      </c>
      <c r="AH190" s="44">
        <v>10.4</v>
      </c>
      <c r="AI190" s="44">
        <v>5.44</v>
      </c>
      <c r="AJ190" s="44">
        <f t="shared" si="113"/>
        <v>0</v>
      </c>
      <c r="AK190" s="43"/>
      <c r="AL190" s="43"/>
      <c r="AM190" s="43"/>
      <c r="AN190" s="43"/>
      <c r="AO190" s="43"/>
      <c r="AP190" s="54"/>
      <c r="AQ190" s="54"/>
      <c r="AR190" s="54"/>
      <c r="AS190" s="54"/>
      <c r="AT190" s="54"/>
      <c r="AU190" s="54"/>
      <c r="AV190" s="54"/>
      <c r="AW190" s="45">
        <f t="shared" si="131"/>
        <v>0</v>
      </c>
      <c r="AX190" s="58"/>
      <c r="AY190" s="58"/>
      <c r="AZ190" s="50"/>
      <c r="BA190" s="75"/>
      <c r="BB190" s="75"/>
      <c r="BC190" s="75"/>
      <c r="BD190" s="75"/>
      <c r="BE190" s="75"/>
      <c r="BF190" s="74"/>
      <c r="BG190" s="74"/>
      <c r="BH190" s="74"/>
      <c r="BI190" s="74"/>
      <c r="BJ190" s="74"/>
      <c r="BK190" s="75"/>
      <c r="BL190" s="75"/>
      <c r="BM190" s="47">
        <v>0</v>
      </c>
      <c r="BN190" s="58"/>
      <c r="BO190" s="47"/>
      <c r="BP190" s="147"/>
      <c r="BQ190" s="137"/>
      <c r="BR190" s="138">
        <v>0</v>
      </c>
      <c r="BS190" s="63">
        <f t="shared" si="125"/>
        <v>0</v>
      </c>
      <c r="BT190" s="63">
        <f>BR190</f>
        <v>0</v>
      </c>
      <c r="BU190" s="577">
        <v>1</v>
      </c>
      <c r="BV190" s="566">
        <f t="shared" ref="BV190:BV200" si="134">AI190</f>
        <v>5.44</v>
      </c>
      <c r="BW190" s="139"/>
      <c r="BX190" s="59">
        <v>5.03</v>
      </c>
      <c r="BY190" s="59">
        <v>13.68</v>
      </c>
      <c r="BZ190" s="139"/>
      <c r="CA190" s="5">
        <f t="shared" si="126"/>
        <v>10.4</v>
      </c>
      <c r="CB190" s="59">
        <f t="shared" si="127"/>
        <v>5.03</v>
      </c>
      <c r="CC190" s="587"/>
      <c r="CD190" s="596">
        <f t="shared" si="129"/>
        <v>7.7149999999999999</v>
      </c>
      <c r="CE190" s="5">
        <f t="shared" si="130"/>
        <v>7.7149999999999999</v>
      </c>
      <c r="CF190" s="724"/>
      <c r="CG190" s="606"/>
      <c r="CH190" s="707" t="str">
        <f t="shared" si="97"/>
        <v/>
      </c>
      <c r="CI190" s="59" t="str">
        <f t="shared" si="98"/>
        <v/>
      </c>
      <c r="CJ190" s="530" t="e">
        <f t="shared" si="96"/>
        <v>#VALUE!</v>
      </c>
      <c r="CK190" s="727"/>
      <c r="CL190" s="792"/>
    </row>
    <row r="191" spans="1:90" ht="13.15" customHeight="1" x14ac:dyDescent="0.25">
      <c r="A191" s="737"/>
      <c r="B191" s="37"/>
      <c r="C191" s="714"/>
      <c r="D191" s="383">
        <v>185</v>
      </c>
      <c r="E191" s="132" t="s">
        <v>131</v>
      </c>
      <c r="F191" s="183" t="s">
        <v>132</v>
      </c>
      <c r="G191" s="293" t="s">
        <v>1264</v>
      </c>
      <c r="H191" s="9"/>
      <c r="I191" s="79"/>
      <c r="J191" s="68"/>
      <c r="K191" s="79"/>
      <c r="L191" s="79">
        <f t="shared" si="115"/>
        <v>0</v>
      </c>
      <c r="M191" s="79"/>
      <c r="N191" s="140"/>
      <c r="O191" s="10"/>
      <c r="P191" s="10"/>
      <c r="Q191" s="11"/>
      <c r="R191" s="12"/>
      <c r="S191" s="4"/>
      <c r="T191" s="137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4">
        <f t="shared" si="133"/>
        <v>0</v>
      </c>
      <c r="AH191" s="44">
        <v>13.4</v>
      </c>
      <c r="AI191" s="44">
        <v>7.23</v>
      </c>
      <c r="AJ191" s="44">
        <f t="shared" ref="AJ191:AJ199" si="135">AG191*AI191</f>
        <v>0</v>
      </c>
      <c r="AK191" s="43"/>
      <c r="AL191" s="43"/>
      <c r="AM191" s="43"/>
      <c r="AN191" s="43"/>
      <c r="AO191" s="43"/>
      <c r="AP191" s="54"/>
      <c r="AQ191" s="54"/>
      <c r="AR191" s="54"/>
      <c r="AS191" s="54"/>
      <c r="AT191" s="54"/>
      <c r="AU191" s="54"/>
      <c r="AV191" s="54"/>
      <c r="AW191" s="45">
        <f t="shared" si="131"/>
        <v>0</v>
      </c>
      <c r="AX191" s="58"/>
      <c r="AY191" s="62"/>
      <c r="AZ191" s="58">
        <f t="shared" ref="AZ191:AZ199" si="136">AW191*AY191</f>
        <v>0</v>
      </c>
      <c r="BA191" s="75"/>
      <c r="BB191" s="75"/>
      <c r="BC191" s="75"/>
      <c r="BD191" s="75"/>
      <c r="BE191" s="75"/>
      <c r="BF191" s="74"/>
      <c r="BG191" s="74">
        <v>4</v>
      </c>
      <c r="BH191" s="74"/>
      <c r="BI191" s="74"/>
      <c r="BJ191" s="74"/>
      <c r="BK191" s="75"/>
      <c r="BL191" s="75"/>
      <c r="BM191" s="47">
        <f t="shared" si="85"/>
        <v>4</v>
      </c>
      <c r="BN191" s="47">
        <v>13.47</v>
      </c>
      <c r="BO191" s="47">
        <f t="shared" si="132"/>
        <v>53.88</v>
      </c>
      <c r="BP191" s="136"/>
      <c r="BQ191" s="137"/>
      <c r="BR191" s="138">
        <v>4</v>
      </c>
      <c r="BS191" s="63">
        <f t="shared" si="125"/>
        <v>1.3333333333333333</v>
      </c>
      <c r="BT191" s="63">
        <f>BR191</f>
        <v>4</v>
      </c>
      <c r="BU191" s="577">
        <f>BR191</f>
        <v>4</v>
      </c>
      <c r="BV191" s="566">
        <f t="shared" si="134"/>
        <v>7.23</v>
      </c>
      <c r="BW191" s="139"/>
      <c r="BX191" s="59">
        <v>6.96</v>
      </c>
      <c r="BY191" s="59">
        <v>18.899999999999999</v>
      </c>
      <c r="BZ191" s="139"/>
      <c r="CA191" s="5">
        <f t="shared" si="126"/>
        <v>13.4</v>
      </c>
      <c r="CB191" s="59">
        <f t="shared" si="127"/>
        <v>6.96</v>
      </c>
      <c r="CC191" s="587"/>
      <c r="CD191" s="596">
        <f t="shared" si="129"/>
        <v>10.18</v>
      </c>
      <c r="CE191" s="5">
        <f t="shared" si="130"/>
        <v>40.72</v>
      </c>
      <c r="CF191" s="724"/>
      <c r="CG191" s="606"/>
      <c r="CH191" s="707" t="str">
        <f t="shared" si="97"/>
        <v/>
      </c>
      <c r="CI191" s="59" t="str">
        <f t="shared" si="98"/>
        <v/>
      </c>
      <c r="CJ191" s="530" t="e">
        <f t="shared" si="96"/>
        <v>#VALUE!</v>
      </c>
      <c r="CK191" s="727"/>
      <c r="CL191" s="792"/>
    </row>
    <row r="192" spans="1:90" ht="13.15" customHeight="1" x14ac:dyDescent="0.25">
      <c r="A192" s="737"/>
      <c r="B192" s="37"/>
      <c r="C192" s="714"/>
      <c r="D192" s="383">
        <v>186</v>
      </c>
      <c r="E192" s="132" t="s">
        <v>1121</v>
      </c>
      <c r="F192" s="183" t="s">
        <v>340</v>
      </c>
      <c r="G192" s="293" t="s">
        <v>1264</v>
      </c>
      <c r="H192" s="9"/>
      <c r="I192" s="79"/>
      <c r="J192" s="68"/>
      <c r="K192" s="79"/>
      <c r="L192" s="79">
        <f t="shared" si="115"/>
        <v>0</v>
      </c>
      <c r="M192" s="79"/>
      <c r="N192" s="140"/>
      <c r="O192" s="10"/>
      <c r="P192" s="10"/>
      <c r="Q192" s="11"/>
      <c r="R192" s="12"/>
      <c r="S192" s="4"/>
      <c r="T192" s="137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4">
        <f t="shared" si="133"/>
        <v>0</v>
      </c>
      <c r="AH192" s="44">
        <v>14.4</v>
      </c>
      <c r="AI192" s="44">
        <v>8.08</v>
      </c>
      <c r="AJ192" s="44">
        <f t="shared" si="135"/>
        <v>0</v>
      </c>
      <c r="AK192" s="43"/>
      <c r="AL192" s="43"/>
      <c r="AM192" s="43"/>
      <c r="AN192" s="43">
        <f>1+1</f>
        <v>2</v>
      </c>
      <c r="AO192" s="43"/>
      <c r="AP192" s="54"/>
      <c r="AQ192" s="54"/>
      <c r="AR192" s="54"/>
      <c r="AS192" s="54"/>
      <c r="AT192" s="54"/>
      <c r="AU192" s="54"/>
      <c r="AV192" s="54"/>
      <c r="AW192" s="45">
        <f t="shared" si="131"/>
        <v>2</v>
      </c>
      <c r="AX192" s="50"/>
      <c r="AY192" s="50">
        <v>6.89</v>
      </c>
      <c r="AZ192" s="50">
        <f t="shared" si="136"/>
        <v>13.78</v>
      </c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47">
        <f t="shared" si="85"/>
        <v>0</v>
      </c>
      <c r="BN192" s="58"/>
      <c r="BO192" s="58">
        <f t="shared" si="132"/>
        <v>0</v>
      </c>
      <c r="BP192" s="144" t="s">
        <v>1296</v>
      </c>
      <c r="BQ192" s="137"/>
      <c r="BR192" s="138">
        <v>2</v>
      </c>
      <c r="BS192" s="63">
        <f t="shared" si="125"/>
        <v>0.66666666666666663</v>
      </c>
      <c r="BT192" s="63">
        <f>BR192</f>
        <v>2</v>
      </c>
      <c r="BU192" s="577">
        <f>BR192</f>
        <v>2</v>
      </c>
      <c r="BV192" s="566">
        <f t="shared" si="134"/>
        <v>8.08</v>
      </c>
      <c r="BW192" s="139"/>
      <c r="BX192" s="59">
        <v>7.62</v>
      </c>
      <c r="BY192" s="59">
        <v>20.7</v>
      </c>
      <c r="BZ192" s="139"/>
      <c r="CA192" s="5">
        <f t="shared" si="126"/>
        <v>14.4</v>
      </c>
      <c r="CB192" s="59">
        <f t="shared" si="127"/>
        <v>6.89</v>
      </c>
      <c r="CC192" s="587"/>
      <c r="CD192" s="596">
        <f t="shared" si="129"/>
        <v>10.645</v>
      </c>
      <c r="CE192" s="5">
        <f t="shared" si="130"/>
        <v>21.29</v>
      </c>
      <c r="CF192" s="724"/>
      <c r="CG192" s="606"/>
      <c r="CH192" s="707" t="str">
        <f t="shared" si="97"/>
        <v/>
      </c>
      <c r="CI192" s="59" t="str">
        <f t="shared" si="98"/>
        <v/>
      </c>
      <c r="CJ192" s="530" t="e">
        <f t="shared" si="96"/>
        <v>#VALUE!</v>
      </c>
      <c r="CK192" s="727"/>
      <c r="CL192" s="792"/>
    </row>
    <row r="193" spans="1:90" ht="13.15" customHeight="1" x14ac:dyDescent="0.25">
      <c r="A193" s="737"/>
      <c r="B193" s="37"/>
      <c r="C193" s="714"/>
      <c r="D193" s="383">
        <v>187</v>
      </c>
      <c r="E193" s="131" t="s">
        <v>256</v>
      </c>
      <c r="F193" s="182" t="s">
        <v>257</v>
      </c>
      <c r="G193" s="293" t="s">
        <v>1264</v>
      </c>
      <c r="H193" s="9"/>
      <c r="I193" s="79"/>
      <c r="J193" s="68"/>
      <c r="K193" s="79"/>
      <c r="L193" s="79">
        <f t="shared" si="115"/>
        <v>0</v>
      </c>
      <c r="M193" s="79"/>
      <c r="N193" s="140"/>
      <c r="O193" s="10"/>
      <c r="P193" s="10"/>
      <c r="Q193" s="11"/>
      <c r="R193" s="12"/>
      <c r="S193" s="4"/>
      <c r="T193" s="137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4">
        <f t="shared" si="133"/>
        <v>0</v>
      </c>
      <c r="AH193" s="44">
        <v>26.4</v>
      </c>
      <c r="AI193" s="44">
        <v>14.89</v>
      </c>
      <c r="AJ193" s="44">
        <f t="shared" si="135"/>
        <v>0</v>
      </c>
      <c r="AK193" s="43"/>
      <c r="AL193" s="43"/>
      <c r="AM193" s="43"/>
      <c r="AN193" s="43"/>
      <c r="AO193" s="43"/>
      <c r="AP193" s="54"/>
      <c r="AQ193" s="54"/>
      <c r="AR193" s="54"/>
      <c r="AS193" s="54"/>
      <c r="AT193" s="54"/>
      <c r="AU193" s="54"/>
      <c r="AV193" s="54"/>
      <c r="AW193" s="45">
        <f t="shared" si="131"/>
        <v>0</v>
      </c>
      <c r="AX193" s="58"/>
      <c r="AY193" s="58"/>
      <c r="AZ193" s="58">
        <f t="shared" si="136"/>
        <v>0</v>
      </c>
      <c r="BA193" s="75"/>
      <c r="BB193" s="75"/>
      <c r="BC193" s="75"/>
      <c r="BD193" s="75"/>
      <c r="BE193" s="75"/>
      <c r="BF193" s="74"/>
      <c r="BG193" s="74"/>
      <c r="BH193" s="74">
        <v>1</v>
      </c>
      <c r="BI193" s="74"/>
      <c r="BJ193" s="74"/>
      <c r="BK193" s="75"/>
      <c r="BL193" s="75"/>
      <c r="BM193" s="47">
        <f t="shared" si="85"/>
        <v>1</v>
      </c>
      <c r="BN193" s="47">
        <v>27</v>
      </c>
      <c r="BO193" s="47">
        <f t="shared" si="132"/>
        <v>27</v>
      </c>
      <c r="BP193" s="136"/>
      <c r="BQ193" s="137"/>
      <c r="BR193" s="138">
        <v>1</v>
      </c>
      <c r="BS193" s="63">
        <f t="shared" si="125"/>
        <v>0.33333333333333331</v>
      </c>
      <c r="BT193" s="63">
        <f>BR193</f>
        <v>1</v>
      </c>
      <c r="BU193" s="577">
        <f>BR193</f>
        <v>1</v>
      </c>
      <c r="BV193" s="566">
        <f t="shared" si="134"/>
        <v>14.89</v>
      </c>
      <c r="BW193" s="139"/>
      <c r="BX193" s="59">
        <v>14.21</v>
      </c>
      <c r="BY193" s="59">
        <v>38.61</v>
      </c>
      <c r="BZ193" s="139"/>
      <c r="CA193" s="5">
        <f t="shared" si="126"/>
        <v>26.4</v>
      </c>
      <c r="CB193" s="59">
        <f t="shared" si="127"/>
        <v>14.21</v>
      </c>
      <c r="CC193" s="587"/>
      <c r="CD193" s="596">
        <f t="shared" si="129"/>
        <v>20.305</v>
      </c>
      <c r="CE193" s="5">
        <f t="shared" si="130"/>
        <v>20.305</v>
      </c>
      <c r="CF193" s="724"/>
      <c r="CG193" s="606"/>
      <c r="CH193" s="707" t="str">
        <f t="shared" si="97"/>
        <v/>
      </c>
      <c r="CI193" s="59" t="str">
        <f t="shared" si="98"/>
        <v/>
      </c>
      <c r="CJ193" s="530" t="e">
        <f t="shared" si="96"/>
        <v>#VALUE!</v>
      </c>
      <c r="CK193" s="727"/>
      <c r="CL193" s="792"/>
    </row>
    <row r="194" spans="1:90" ht="13.15" customHeight="1" x14ac:dyDescent="0.25">
      <c r="A194" s="737"/>
      <c r="B194" s="37">
        <v>59</v>
      </c>
      <c r="C194" s="714"/>
      <c r="D194" s="383">
        <v>188</v>
      </c>
      <c r="E194" s="131" t="s">
        <v>1123</v>
      </c>
      <c r="F194" s="182" t="s">
        <v>339</v>
      </c>
      <c r="G194" s="293" t="s">
        <v>1264</v>
      </c>
      <c r="H194" s="9"/>
      <c r="I194" s="79"/>
      <c r="J194" s="68"/>
      <c r="K194" s="79"/>
      <c r="L194" s="79">
        <f t="shared" si="115"/>
        <v>0</v>
      </c>
      <c r="M194" s="79"/>
      <c r="N194" s="140"/>
      <c r="O194" s="10"/>
      <c r="P194" s="10"/>
      <c r="Q194" s="11"/>
      <c r="R194" s="12"/>
      <c r="S194" s="4"/>
      <c r="T194" s="137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4">
        <f t="shared" si="133"/>
        <v>0</v>
      </c>
      <c r="AH194" s="44">
        <v>31.2</v>
      </c>
      <c r="AI194" s="44">
        <v>17.329999999999998</v>
      </c>
      <c r="AJ194" s="44">
        <f t="shared" si="135"/>
        <v>0</v>
      </c>
      <c r="AK194" s="43"/>
      <c r="AL194" s="43"/>
      <c r="AM194" s="43"/>
      <c r="AN194" s="43">
        <v>1</v>
      </c>
      <c r="AO194" s="43"/>
      <c r="AP194" s="54"/>
      <c r="AQ194" s="54"/>
      <c r="AR194" s="54"/>
      <c r="AS194" s="54"/>
      <c r="AT194" s="54"/>
      <c r="AU194" s="54"/>
      <c r="AV194" s="54"/>
      <c r="AW194" s="45">
        <f t="shared" si="131"/>
        <v>1</v>
      </c>
      <c r="AX194" s="50"/>
      <c r="AY194" s="50">
        <v>12.65</v>
      </c>
      <c r="AZ194" s="50">
        <f t="shared" si="136"/>
        <v>12.65</v>
      </c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47">
        <f t="shared" si="85"/>
        <v>0</v>
      </c>
      <c r="BN194" s="58"/>
      <c r="BO194" s="58">
        <f t="shared" si="132"/>
        <v>0</v>
      </c>
      <c r="BP194" s="144" t="s">
        <v>1296</v>
      </c>
      <c r="BQ194" s="137"/>
      <c r="BR194" s="138">
        <v>1</v>
      </c>
      <c r="BS194" s="63">
        <f t="shared" si="125"/>
        <v>0.33333333333333331</v>
      </c>
      <c r="BT194" s="63">
        <f>BR194</f>
        <v>1</v>
      </c>
      <c r="BU194" s="577">
        <f>BR194</f>
        <v>1</v>
      </c>
      <c r="BV194" s="566">
        <f t="shared" si="134"/>
        <v>17.329999999999998</v>
      </c>
      <c r="BW194" s="139"/>
      <c r="BX194" s="59">
        <v>15.56</v>
      </c>
      <c r="BY194" s="59">
        <v>42.29</v>
      </c>
      <c r="BZ194" s="139"/>
      <c r="CA194" s="5">
        <f t="shared" si="126"/>
        <v>31.2</v>
      </c>
      <c r="CB194" s="59">
        <f t="shared" si="127"/>
        <v>12.65</v>
      </c>
      <c r="CC194" s="587"/>
      <c r="CD194" s="596">
        <f t="shared" si="129"/>
        <v>21.925000000000001</v>
      </c>
      <c r="CE194" s="5">
        <f t="shared" si="130"/>
        <v>21.925000000000001</v>
      </c>
      <c r="CF194" s="724"/>
      <c r="CG194" s="606"/>
      <c r="CH194" s="707" t="str">
        <f t="shared" si="97"/>
        <v/>
      </c>
      <c r="CI194" s="59" t="str">
        <f t="shared" si="98"/>
        <v/>
      </c>
      <c r="CJ194" s="530" t="e">
        <f t="shared" si="96"/>
        <v>#VALUE!</v>
      </c>
      <c r="CK194" s="727"/>
      <c r="CL194" s="792"/>
    </row>
    <row r="195" spans="1:90" ht="13.15" customHeight="1" x14ac:dyDescent="0.25">
      <c r="A195" s="737"/>
      <c r="B195" s="37"/>
      <c r="C195" s="714"/>
      <c r="D195" s="383">
        <v>189</v>
      </c>
      <c r="E195" s="131" t="s">
        <v>1125</v>
      </c>
      <c r="F195" s="182" t="s">
        <v>1289</v>
      </c>
      <c r="G195" s="293" t="s">
        <v>1264</v>
      </c>
      <c r="H195" s="9"/>
      <c r="I195" s="79"/>
      <c r="J195" s="68"/>
      <c r="K195" s="79"/>
      <c r="L195" s="79">
        <f t="shared" si="115"/>
        <v>0</v>
      </c>
      <c r="M195" s="79"/>
      <c r="N195" s="140"/>
      <c r="O195" s="10"/>
      <c r="P195" s="10"/>
      <c r="Q195" s="11"/>
      <c r="R195" s="12"/>
      <c r="S195" s="4"/>
      <c r="T195" s="137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>
        <v>14</v>
      </c>
      <c r="AG195" s="44">
        <f t="shared" si="133"/>
        <v>0</v>
      </c>
      <c r="AH195" s="44">
        <v>38.4</v>
      </c>
      <c r="AI195" s="44">
        <v>22.03</v>
      </c>
      <c r="AJ195" s="44">
        <f t="shared" si="135"/>
        <v>0</v>
      </c>
      <c r="AK195" s="43"/>
      <c r="AL195" s="43"/>
      <c r="AM195" s="43"/>
      <c r="AN195" s="43"/>
      <c r="AO195" s="43"/>
      <c r="AP195" s="54"/>
      <c r="AQ195" s="54"/>
      <c r="AR195" s="54"/>
      <c r="AS195" s="54"/>
      <c r="AT195" s="54"/>
      <c r="AU195" s="54"/>
      <c r="AV195" s="54"/>
      <c r="AW195" s="45">
        <f t="shared" si="131"/>
        <v>14</v>
      </c>
      <c r="AX195" s="50"/>
      <c r="AY195" s="50">
        <v>27.03</v>
      </c>
      <c r="AZ195" s="50">
        <f t="shared" si="136"/>
        <v>378.42</v>
      </c>
      <c r="BA195" s="74"/>
      <c r="BB195" s="74"/>
      <c r="BC195" s="74"/>
      <c r="BD195" s="74"/>
      <c r="BE195" s="74"/>
      <c r="BF195" s="74"/>
      <c r="BG195" s="74">
        <v>1</v>
      </c>
      <c r="BH195" s="74"/>
      <c r="BI195" s="74"/>
      <c r="BJ195" s="74"/>
      <c r="BK195" s="74"/>
      <c r="BL195" s="74"/>
      <c r="BM195" s="47">
        <f t="shared" si="85"/>
        <v>1</v>
      </c>
      <c r="BN195" s="47">
        <v>31</v>
      </c>
      <c r="BO195" s="47">
        <f t="shared" si="132"/>
        <v>31</v>
      </c>
      <c r="BP195" s="147" t="s">
        <v>1296</v>
      </c>
      <c r="BQ195" s="137"/>
      <c r="BR195" s="146">
        <v>14</v>
      </c>
      <c r="BS195" s="63">
        <f t="shared" si="125"/>
        <v>5</v>
      </c>
      <c r="BT195" s="63">
        <v>10</v>
      </c>
      <c r="BU195" s="577">
        <v>14</v>
      </c>
      <c r="BV195" s="566">
        <f t="shared" si="134"/>
        <v>22.03</v>
      </c>
      <c r="BW195" s="139"/>
      <c r="BX195" s="59">
        <v>23.35</v>
      </c>
      <c r="BY195" s="59">
        <v>63.44</v>
      </c>
      <c r="BZ195" s="139"/>
      <c r="CA195" s="5">
        <f t="shared" si="126"/>
        <v>31</v>
      </c>
      <c r="CB195" s="59">
        <f t="shared" si="127"/>
        <v>22.03</v>
      </c>
      <c r="CC195" s="587"/>
      <c r="CD195" s="596">
        <f t="shared" si="129"/>
        <v>26.515000000000001</v>
      </c>
      <c r="CE195" s="5">
        <f t="shared" si="130"/>
        <v>371.21000000000004</v>
      </c>
      <c r="CF195" s="724"/>
      <c r="CG195" s="606"/>
      <c r="CH195" s="707" t="str">
        <f t="shared" si="97"/>
        <v/>
      </c>
      <c r="CI195" s="59" t="str">
        <f t="shared" si="98"/>
        <v/>
      </c>
      <c r="CJ195" s="530" t="e">
        <f t="shared" si="96"/>
        <v>#VALUE!</v>
      </c>
      <c r="CK195" s="727"/>
      <c r="CL195" s="792"/>
    </row>
    <row r="196" spans="1:90" ht="13.15" customHeight="1" x14ac:dyDescent="0.25">
      <c r="A196" s="737"/>
      <c r="B196" s="37"/>
      <c r="C196" s="714"/>
      <c r="D196" s="383">
        <v>190</v>
      </c>
      <c r="E196" s="132" t="s">
        <v>1127</v>
      </c>
      <c r="F196" s="183" t="s">
        <v>133</v>
      </c>
      <c r="G196" s="293" t="s">
        <v>1264</v>
      </c>
      <c r="H196" s="9"/>
      <c r="I196" s="79"/>
      <c r="J196" s="68"/>
      <c r="K196" s="79"/>
      <c r="L196" s="79">
        <f t="shared" si="115"/>
        <v>0</v>
      </c>
      <c r="M196" s="79"/>
      <c r="N196" s="140"/>
      <c r="O196" s="10"/>
      <c r="P196" s="10"/>
      <c r="Q196" s="11"/>
      <c r="R196" s="12"/>
      <c r="S196" s="4"/>
      <c r="T196" s="137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4">
        <f t="shared" si="133"/>
        <v>0</v>
      </c>
      <c r="AH196" s="44">
        <v>75.2</v>
      </c>
      <c r="AI196" s="44">
        <v>34.74</v>
      </c>
      <c r="AJ196" s="44">
        <f t="shared" si="135"/>
        <v>0</v>
      </c>
      <c r="AK196" s="43"/>
      <c r="AL196" s="43"/>
      <c r="AM196" s="43"/>
      <c r="AN196" s="43"/>
      <c r="AO196" s="43"/>
      <c r="AP196" s="54"/>
      <c r="AQ196" s="54"/>
      <c r="AR196" s="54"/>
      <c r="AS196" s="54"/>
      <c r="AT196" s="54"/>
      <c r="AU196" s="54"/>
      <c r="AV196" s="54"/>
      <c r="AW196" s="45">
        <f t="shared" si="131"/>
        <v>0</v>
      </c>
      <c r="AX196" s="58"/>
      <c r="AY196" s="62"/>
      <c r="AZ196" s="58">
        <f t="shared" si="136"/>
        <v>0</v>
      </c>
      <c r="BA196" s="75"/>
      <c r="BB196" s="75"/>
      <c r="BC196" s="75"/>
      <c r="BD196" s="75"/>
      <c r="BE196" s="75"/>
      <c r="BF196" s="74"/>
      <c r="BG196" s="74">
        <v>1</v>
      </c>
      <c r="BH196" s="74"/>
      <c r="BI196" s="74"/>
      <c r="BJ196" s="74"/>
      <c r="BK196" s="75"/>
      <c r="BL196" s="75"/>
      <c r="BM196" s="47">
        <f t="shared" si="85"/>
        <v>1</v>
      </c>
      <c r="BN196" s="47">
        <v>63.05</v>
      </c>
      <c r="BO196" s="47">
        <f t="shared" si="132"/>
        <v>63.05</v>
      </c>
      <c r="BP196" s="136" t="s">
        <v>80</v>
      </c>
      <c r="BQ196" s="137"/>
      <c r="BR196" s="138">
        <v>1</v>
      </c>
      <c r="BS196" s="63">
        <f t="shared" si="125"/>
        <v>0.33333333333333331</v>
      </c>
      <c r="BT196" s="63">
        <f>BR196</f>
        <v>1</v>
      </c>
      <c r="BU196" s="577">
        <f>BR196</f>
        <v>1</v>
      </c>
      <c r="BV196" s="566">
        <f t="shared" si="134"/>
        <v>34.74</v>
      </c>
      <c r="BW196" s="139"/>
      <c r="BX196" s="59">
        <v>31.45</v>
      </c>
      <c r="BY196" s="59">
        <v>85.46</v>
      </c>
      <c r="BZ196" s="139"/>
      <c r="CA196" s="5">
        <f t="shared" si="126"/>
        <v>63.05</v>
      </c>
      <c r="CB196" s="59">
        <f t="shared" si="127"/>
        <v>31.45</v>
      </c>
      <c r="CC196" s="587"/>
      <c r="CD196" s="596">
        <f t="shared" si="129"/>
        <v>47.25</v>
      </c>
      <c r="CE196" s="5">
        <f t="shared" si="130"/>
        <v>47.25</v>
      </c>
      <c r="CF196" s="724"/>
      <c r="CG196" s="606"/>
      <c r="CH196" s="707" t="str">
        <f t="shared" si="97"/>
        <v/>
      </c>
      <c r="CI196" s="59" t="str">
        <f t="shared" si="98"/>
        <v/>
      </c>
      <c r="CJ196" s="530" t="e">
        <f t="shared" si="96"/>
        <v>#VALUE!</v>
      </c>
      <c r="CK196" s="727"/>
      <c r="CL196" s="792"/>
    </row>
    <row r="197" spans="1:90" ht="13.15" customHeight="1" x14ac:dyDescent="0.25">
      <c r="A197" s="737"/>
      <c r="B197" s="37"/>
      <c r="C197" s="714"/>
      <c r="D197" s="383">
        <v>191</v>
      </c>
      <c r="E197" s="131"/>
      <c r="F197" s="182" t="s">
        <v>1267</v>
      </c>
      <c r="G197" s="293" t="s">
        <v>1264</v>
      </c>
      <c r="H197" s="9"/>
      <c r="I197" s="79"/>
      <c r="J197" s="68"/>
      <c r="K197" s="79"/>
      <c r="L197" s="79">
        <f t="shared" si="115"/>
        <v>0</v>
      </c>
      <c r="M197" s="79"/>
      <c r="N197" s="140"/>
      <c r="O197" s="10"/>
      <c r="P197" s="10"/>
      <c r="Q197" s="11"/>
      <c r="R197" s="12"/>
      <c r="S197" s="4"/>
      <c r="T197" s="137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4">
        <f t="shared" si="133"/>
        <v>0</v>
      </c>
      <c r="AH197" s="44">
        <v>80</v>
      </c>
      <c r="AI197" s="44">
        <v>45.98</v>
      </c>
      <c r="AJ197" s="44">
        <f t="shared" si="135"/>
        <v>0</v>
      </c>
      <c r="AK197" s="43">
        <f>2+2</f>
        <v>4</v>
      </c>
      <c r="AL197" s="43"/>
      <c r="AM197" s="43"/>
      <c r="AN197" s="43"/>
      <c r="AO197" s="43"/>
      <c r="AP197" s="54"/>
      <c r="AQ197" s="54"/>
      <c r="AR197" s="54"/>
      <c r="AS197" s="54"/>
      <c r="AT197" s="54"/>
      <c r="AU197" s="54"/>
      <c r="AV197" s="54"/>
      <c r="AW197" s="45">
        <f t="shared" si="131"/>
        <v>4</v>
      </c>
      <c r="AX197" s="50"/>
      <c r="AY197" s="49">
        <v>33.869999999999997</v>
      </c>
      <c r="AZ197" s="50">
        <f t="shared" si="136"/>
        <v>135.47999999999999</v>
      </c>
      <c r="BA197" s="43"/>
      <c r="BB197" s="43"/>
      <c r="BC197" s="43"/>
      <c r="BD197" s="43"/>
      <c r="BE197" s="43"/>
      <c r="BF197" s="74"/>
      <c r="BG197" s="74"/>
      <c r="BH197" s="74"/>
      <c r="BI197" s="74"/>
      <c r="BJ197" s="74"/>
      <c r="BK197" s="43"/>
      <c r="BL197" s="43"/>
      <c r="BM197" s="47">
        <f t="shared" si="85"/>
        <v>0</v>
      </c>
      <c r="BN197" s="63"/>
      <c r="BO197" s="58">
        <f t="shared" si="132"/>
        <v>0</v>
      </c>
      <c r="BP197" s="144" t="s">
        <v>1296</v>
      </c>
      <c r="BQ197" s="137"/>
      <c r="BR197" s="138">
        <v>4</v>
      </c>
      <c r="BS197" s="63">
        <f t="shared" si="125"/>
        <v>1.3333333333333333</v>
      </c>
      <c r="BT197" s="63">
        <f>BR197</f>
        <v>4</v>
      </c>
      <c r="BU197" s="577">
        <f>BR197</f>
        <v>4</v>
      </c>
      <c r="BV197" s="566">
        <f t="shared" si="134"/>
        <v>45.98</v>
      </c>
      <c r="BW197" s="139"/>
      <c r="BX197" s="59">
        <v>39.67</v>
      </c>
      <c r="BY197" s="59">
        <v>107.81</v>
      </c>
      <c r="BZ197" s="139"/>
      <c r="CA197" s="5">
        <f t="shared" si="126"/>
        <v>80</v>
      </c>
      <c r="CB197" s="59">
        <f t="shared" si="127"/>
        <v>33.869999999999997</v>
      </c>
      <c r="CC197" s="587"/>
      <c r="CD197" s="596">
        <f t="shared" si="129"/>
        <v>56.935000000000002</v>
      </c>
      <c r="CE197" s="5">
        <f t="shared" si="130"/>
        <v>227.74</v>
      </c>
      <c r="CF197" s="724"/>
      <c r="CG197" s="606"/>
      <c r="CH197" s="707" t="str">
        <f t="shared" si="97"/>
        <v/>
      </c>
      <c r="CI197" s="59" t="str">
        <f t="shared" si="98"/>
        <v/>
      </c>
      <c r="CJ197" s="530" t="e">
        <f t="shared" si="96"/>
        <v>#VALUE!</v>
      </c>
      <c r="CK197" s="727"/>
      <c r="CL197" s="792"/>
    </row>
    <row r="198" spans="1:90" ht="13.15" customHeight="1" x14ac:dyDescent="0.25">
      <c r="A198" s="737"/>
      <c r="B198" s="37"/>
      <c r="C198" s="714"/>
      <c r="D198" s="383">
        <v>192</v>
      </c>
      <c r="E198" s="132" t="s">
        <v>1133</v>
      </c>
      <c r="F198" s="183" t="s">
        <v>140</v>
      </c>
      <c r="G198" s="293" t="s">
        <v>1264</v>
      </c>
      <c r="H198" s="9"/>
      <c r="I198" s="79"/>
      <c r="J198" s="68"/>
      <c r="K198" s="79"/>
      <c r="L198" s="79">
        <f t="shared" si="115"/>
        <v>0</v>
      </c>
      <c r="M198" s="79"/>
      <c r="N198" s="140"/>
      <c r="O198" s="10"/>
      <c r="P198" s="10"/>
      <c r="Q198" s="11"/>
      <c r="R198" s="12"/>
      <c r="S198" s="4"/>
      <c r="T198" s="137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4">
        <f t="shared" si="133"/>
        <v>0</v>
      </c>
      <c r="AH198" s="44">
        <v>4.8</v>
      </c>
      <c r="AI198" s="44">
        <v>1.77</v>
      </c>
      <c r="AJ198" s="44">
        <f t="shared" si="135"/>
        <v>0</v>
      </c>
      <c r="AK198" s="43"/>
      <c r="AL198" s="43"/>
      <c r="AM198" s="43"/>
      <c r="AN198" s="43"/>
      <c r="AO198" s="43"/>
      <c r="AP198" s="54"/>
      <c r="AQ198" s="54"/>
      <c r="AR198" s="54"/>
      <c r="AS198" s="54"/>
      <c r="AT198" s="54"/>
      <c r="AU198" s="54"/>
      <c r="AV198" s="54"/>
      <c r="AW198" s="45">
        <f t="shared" si="131"/>
        <v>0</v>
      </c>
      <c r="AX198" s="58"/>
      <c r="AY198" s="62"/>
      <c r="AZ198" s="58">
        <f t="shared" si="136"/>
        <v>0</v>
      </c>
      <c r="BA198" s="75"/>
      <c r="BB198" s="75"/>
      <c r="BC198" s="75"/>
      <c r="BD198" s="75"/>
      <c r="BE198" s="75"/>
      <c r="BF198" s="74"/>
      <c r="BG198" s="74">
        <v>4</v>
      </c>
      <c r="BH198" s="74"/>
      <c r="BI198" s="74"/>
      <c r="BJ198" s="74"/>
      <c r="BK198" s="75"/>
      <c r="BL198" s="75"/>
      <c r="BM198" s="47">
        <f t="shared" si="85"/>
        <v>4</v>
      </c>
      <c r="BN198" s="47">
        <v>1.85</v>
      </c>
      <c r="BO198" s="47">
        <f t="shared" si="132"/>
        <v>7.4</v>
      </c>
      <c r="BP198" s="136"/>
      <c r="BQ198" s="137"/>
      <c r="BR198" s="138">
        <v>4</v>
      </c>
      <c r="BS198" s="63">
        <f t="shared" si="125"/>
        <v>1.3333333333333333</v>
      </c>
      <c r="BT198" s="63">
        <f>BR198</f>
        <v>4</v>
      </c>
      <c r="BU198" s="577">
        <f>BR198</f>
        <v>4</v>
      </c>
      <c r="BV198" s="566">
        <f t="shared" si="134"/>
        <v>1.77</v>
      </c>
      <c r="BW198" s="139"/>
      <c r="BX198" s="59">
        <v>1.95</v>
      </c>
      <c r="BY198" s="59">
        <v>5.29</v>
      </c>
      <c r="BZ198" s="139"/>
      <c r="CA198" s="5">
        <f t="shared" si="126"/>
        <v>1.85</v>
      </c>
      <c r="CB198" s="59">
        <f t="shared" si="127"/>
        <v>1.77</v>
      </c>
      <c r="CC198" s="587"/>
      <c r="CD198" s="596">
        <f t="shared" si="129"/>
        <v>1.81</v>
      </c>
      <c r="CE198" s="5">
        <f t="shared" si="130"/>
        <v>7.24</v>
      </c>
      <c r="CF198" s="724"/>
      <c r="CG198" s="606"/>
      <c r="CH198" s="707" t="str">
        <f t="shared" si="97"/>
        <v/>
      </c>
      <c r="CI198" s="59" t="str">
        <f t="shared" si="98"/>
        <v/>
      </c>
      <c r="CJ198" s="530" t="e">
        <f t="shared" ref="CJ198:CJ261" si="137">BU198*CI198</f>
        <v>#VALUE!</v>
      </c>
      <c r="CK198" s="727"/>
      <c r="CL198" s="792"/>
    </row>
    <row r="199" spans="1:90" ht="13.15" customHeight="1" x14ac:dyDescent="0.25">
      <c r="A199" s="737"/>
      <c r="B199" s="37"/>
      <c r="C199" s="714"/>
      <c r="D199" s="383">
        <v>193</v>
      </c>
      <c r="E199" s="132"/>
      <c r="F199" s="183" t="s">
        <v>788</v>
      </c>
      <c r="G199" s="293" t="s">
        <v>1264</v>
      </c>
      <c r="H199" s="9"/>
      <c r="I199" s="79"/>
      <c r="J199" s="68"/>
      <c r="K199" s="79"/>
      <c r="L199" s="79">
        <f t="shared" si="115"/>
        <v>0</v>
      </c>
      <c r="M199" s="79"/>
      <c r="N199" s="140"/>
      <c r="O199" s="10"/>
      <c r="P199" s="10"/>
      <c r="Q199" s="11"/>
      <c r="R199" s="12"/>
      <c r="S199" s="4"/>
      <c r="T199" s="137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4">
        <f t="shared" si="133"/>
        <v>0</v>
      </c>
      <c r="AH199" s="44">
        <v>6.4</v>
      </c>
      <c r="AI199" s="44">
        <v>2.2999999999999998</v>
      </c>
      <c r="AJ199" s="44">
        <f t="shared" si="135"/>
        <v>0</v>
      </c>
      <c r="AK199" s="43"/>
      <c r="AL199" s="43"/>
      <c r="AM199" s="43"/>
      <c r="AN199" s="43"/>
      <c r="AO199" s="43"/>
      <c r="AP199" s="54"/>
      <c r="AQ199" s="54"/>
      <c r="AR199" s="54"/>
      <c r="AS199" s="54"/>
      <c r="AT199" s="54"/>
      <c r="AU199" s="54"/>
      <c r="AV199" s="54"/>
      <c r="AW199" s="45">
        <f t="shared" si="131"/>
        <v>0</v>
      </c>
      <c r="AX199" s="58"/>
      <c r="AY199" s="62"/>
      <c r="AZ199" s="58">
        <f t="shared" si="136"/>
        <v>0</v>
      </c>
      <c r="BA199" s="75"/>
      <c r="BB199" s="75"/>
      <c r="BC199" s="75"/>
      <c r="BD199" s="75"/>
      <c r="BE199" s="75"/>
      <c r="BF199" s="74"/>
      <c r="BG199" s="74"/>
      <c r="BH199" s="74"/>
      <c r="BI199" s="74"/>
      <c r="BJ199" s="74"/>
      <c r="BK199" s="75"/>
      <c r="BL199" s="75"/>
      <c r="BM199" s="47">
        <f t="shared" si="85"/>
        <v>0</v>
      </c>
      <c r="BN199" s="58"/>
      <c r="BO199" s="58"/>
      <c r="BP199" s="145"/>
      <c r="BQ199" s="137"/>
      <c r="BR199" s="138">
        <v>0</v>
      </c>
      <c r="BS199" s="63">
        <f t="shared" si="125"/>
        <v>0</v>
      </c>
      <c r="BT199" s="63">
        <f>BR199</f>
        <v>0</v>
      </c>
      <c r="BU199" s="577">
        <v>1</v>
      </c>
      <c r="BV199" s="566">
        <f t="shared" si="134"/>
        <v>2.2999999999999998</v>
      </c>
      <c r="BW199" s="139"/>
      <c r="BX199" s="59">
        <v>2.4500000000000002</v>
      </c>
      <c r="BY199" s="59">
        <v>6.66</v>
      </c>
      <c r="BZ199" s="139"/>
      <c r="CA199" s="5">
        <f t="shared" si="126"/>
        <v>6.4</v>
      </c>
      <c r="CB199" s="59">
        <f t="shared" si="127"/>
        <v>2.2999999999999998</v>
      </c>
      <c r="CC199" s="587"/>
      <c r="CD199" s="596">
        <f t="shared" si="129"/>
        <v>4.3499999999999996</v>
      </c>
      <c r="CE199" s="5">
        <f t="shared" si="130"/>
        <v>4.3499999999999996</v>
      </c>
      <c r="CF199" s="724"/>
      <c r="CG199" s="606"/>
      <c r="CH199" s="707" t="str">
        <f t="shared" si="97"/>
        <v/>
      </c>
      <c r="CI199" s="59" t="str">
        <f t="shared" si="98"/>
        <v/>
      </c>
      <c r="CJ199" s="530" t="e">
        <f t="shared" si="137"/>
        <v>#VALUE!</v>
      </c>
      <c r="CK199" s="727"/>
      <c r="CL199" s="792"/>
    </row>
    <row r="200" spans="1:90" ht="13.15" customHeight="1" thickBot="1" x14ac:dyDescent="0.3">
      <c r="A200" s="738"/>
      <c r="B200" s="130"/>
      <c r="C200" s="715"/>
      <c r="D200" s="384">
        <v>194</v>
      </c>
      <c r="E200" s="202" t="s">
        <v>1135</v>
      </c>
      <c r="F200" s="203" t="s">
        <v>1300</v>
      </c>
      <c r="G200" s="294" t="s">
        <v>1264</v>
      </c>
      <c r="H200" s="101"/>
      <c r="I200" s="250"/>
      <c r="J200" s="251"/>
      <c r="K200" s="250"/>
      <c r="L200" s="250">
        <f t="shared" si="115"/>
        <v>0</v>
      </c>
      <c r="M200" s="250"/>
      <c r="N200" s="204"/>
      <c r="O200" s="19"/>
      <c r="P200" s="19"/>
      <c r="Q200" s="20"/>
      <c r="R200" s="21"/>
      <c r="S200" s="205"/>
      <c r="T200" s="206"/>
      <c r="U200" s="104"/>
      <c r="V200" s="104"/>
      <c r="W200" s="104"/>
      <c r="X200" s="104"/>
      <c r="Y200" s="104"/>
      <c r="Z200" s="104"/>
      <c r="AA200" s="104"/>
      <c r="AB200" s="104"/>
      <c r="AC200" s="104"/>
      <c r="AD200" s="104"/>
      <c r="AE200" s="104"/>
      <c r="AF200" s="104">
        <v>6</v>
      </c>
      <c r="AG200" s="105">
        <f t="shared" si="133"/>
        <v>0</v>
      </c>
      <c r="AH200" s="105">
        <v>7.2</v>
      </c>
      <c r="AI200" s="105">
        <v>2.74</v>
      </c>
      <c r="AJ200" s="105">
        <f t="shared" ref="AJ200:AJ217" si="138">AG200*AI200</f>
        <v>0</v>
      </c>
      <c r="AK200" s="104"/>
      <c r="AL200" s="104"/>
      <c r="AM200" s="104"/>
      <c r="AN200" s="104">
        <v>1</v>
      </c>
      <c r="AO200" s="104"/>
      <c r="AP200" s="107"/>
      <c r="AQ200" s="107"/>
      <c r="AR200" s="107"/>
      <c r="AS200" s="107"/>
      <c r="AT200" s="107"/>
      <c r="AU200" s="107"/>
      <c r="AV200" s="107"/>
      <c r="AW200" s="108">
        <f t="shared" si="131"/>
        <v>7</v>
      </c>
      <c r="AX200" s="275"/>
      <c r="AY200" s="284">
        <v>3.25</v>
      </c>
      <c r="AZ200" s="275">
        <f t="shared" ref="AZ200:AZ216" si="139">AW200*AY200</f>
        <v>22.75</v>
      </c>
      <c r="BA200" s="104"/>
      <c r="BB200" s="104"/>
      <c r="BC200" s="104"/>
      <c r="BD200" s="104"/>
      <c r="BE200" s="104"/>
      <c r="BF200" s="110"/>
      <c r="BG200" s="110"/>
      <c r="BH200" s="110"/>
      <c r="BI200" s="110"/>
      <c r="BJ200" s="110"/>
      <c r="BK200" s="104"/>
      <c r="BL200" s="104"/>
      <c r="BM200" s="111">
        <f t="shared" si="85"/>
        <v>0</v>
      </c>
      <c r="BN200" s="106"/>
      <c r="BO200" s="252">
        <f t="shared" si="132"/>
        <v>0</v>
      </c>
      <c r="BP200" s="285" t="s">
        <v>329</v>
      </c>
      <c r="BQ200" s="206"/>
      <c r="BR200" s="208">
        <v>7</v>
      </c>
      <c r="BS200" s="106">
        <f t="shared" si="125"/>
        <v>2.3333333333333335</v>
      </c>
      <c r="BT200" s="106">
        <f>BR200</f>
        <v>7</v>
      </c>
      <c r="BU200" s="578">
        <f>BR200</f>
        <v>7</v>
      </c>
      <c r="BV200" s="567">
        <f t="shared" si="134"/>
        <v>2.74</v>
      </c>
      <c r="BW200" s="209"/>
      <c r="BX200" s="112">
        <v>3.25</v>
      </c>
      <c r="BY200" s="112">
        <v>8.83</v>
      </c>
      <c r="BZ200" s="209"/>
      <c r="CA200" s="210">
        <f t="shared" si="126"/>
        <v>7.2</v>
      </c>
      <c r="CB200" s="112">
        <f t="shared" si="127"/>
        <v>2.74</v>
      </c>
      <c r="CC200" s="588"/>
      <c r="CD200" s="597">
        <f t="shared" si="129"/>
        <v>4.9700000000000006</v>
      </c>
      <c r="CE200" s="210">
        <f t="shared" si="130"/>
        <v>34.790000000000006</v>
      </c>
      <c r="CF200" s="725"/>
      <c r="CG200" s="607"/>
      <c r="CH200" s="708" t="str">
        <f t="shared" ref="CH200:CH263" si="140">IF(ISBLANK(CG200),"",IF(AND(CG200&gt;=0%,CG200&lt;=70%),ROUND(CG200,4),"ΜΗ ΑΠΟΔΕΚΤΟ"))</f>
        <v/>
      </c>
      <c r="CI200" s="112" t="str">
        <f t="shared" ref="CI200:CI263" si="141">IF(ISBLANK(CG200),"",CD200-CH200*CD200)</f>
        <v/>
      </c>
      <c r="CJ200" s="531" t="e">
        <f t="shared" si="137"/>
        <v>#VALUE!</v>
      </c>
      <c r="CK200" s="728"/>
      <c r="CL200" s="793"/>
    </row>
    <row r="201" spans="1:90" ht="13.15" customHeight="1" x14ac:dyDescent="0.25">
      <c r="A201" s="734" t="s">
        <v>936</v>
      </c>
      <c r="B201" s="91"/>
      <c r="C201" s="711">
        <v>23</v>
      </c>
      <c r="D201" s="382">
        <v>195</v>
      </c>
      <c r="E201" s="193" t="s">
        <v>623</v>
      </c>
      <c r="F201" s="194" t="s">
        <v>624</v>
      </c>
      <c r="G201" s="292" t="s">
        <v>1264</v>
      </c>
      <c r="H201" s="92">
        <v>100</v>
      </c>
      <c r="I201" s="115"/>
      <c r="J201" s="116">
        <f t="shared" ref="J201:J243" si="142">K201/1.23</f>
        <v>0.54471544715447162</v>
      </c>
      <c r="K201" s="115">
        <v>0.67</v>
      </c>
      <c r="L201" s="115">
        <f t="shared" si="115"/>
        <v>54.471544715447152</v>
      </c>
      <c r="M201" s="115">
        <f>H201*K201</f>
        <v>67</v>
      </c>
      <c r="N201" s="236">
        <f>K201*1.11</f>
        <v>0.74370000000000014</v>
      </c>
      <c r="O201" s="22">
        <f>K201*35%</f>
        <v>0.23449999999999999</v>
      </c>
      <c r="P201" s="22">
        <f>N201*H201</f>
        <v>74.370000000000019</v>
      </c>
      <c r="Q201" s="23">
        <f>K201+O201</f>
        <v>0.90450000000000008</v>
      </c>
      <c r="R201" s="24">
        <f>Q201*H201</f>
        <v>90.45</v>
      </c>
      <c r="S201" s="94">
        <f>K201*1.2</f>
        <v>0.80400000000000005</v>
      </c>
      <c r="T201" s="196">
        <f>H201*S201</f>
        <v>80.400000000000006</v>
      </c>
      <c r="U201" s="95"/>
      <c r="V201" s="95">
        <v>4</v>
      </c>
      <c r="W201" s="95">
        <f>4+1+2</f>
        <v>7</v>
      </c>
      <c r="X201" s="95"/>
      <c r="Y201" s="95"/>
      <c r="Z201" s="95"/>
      <c r="AA201" s="95"/>
      <c r="AB201" s="95"/>
      <c r="AC201" s="95"/>
      <c r="AD201" s="95"/>
      <c r="AE201" s="95"/>
      <c r="AF201" s="95">
        <v>52</v>
      </c>
      <c r="AG201" s="96">
        <f t="shared" si="133"/>
        <v>11</v>
      </c>
      <c r="AH201" s="117"/>
      <c r="AI201" s="117">
        <v>0.96</v>
      </c>
      <c r="AJ201" s="117">
        <f t="shared" si="138"/>
        <v>10.559999999999999</v>
      </c>
      <c r="AK201" s="95"/>
      <c r="AL201" s="95">
        <f>6+10+5</f>
        <v>21</v>
      </c>
      <c r="AM201" s="95"/>
      <c r="AN201" s="95">
        <f>1+14+15</f>
        <v>30</v>
      </c>
      <c r="AO201" s="95"/>
      <c r="AP201" s="97"/>
      <c r="AQ201" s="97"/>
      <c r="AR201" s="97"/>
      <c r="AS201" s="97"/>
      <c r="AT201" s="97"/>
      <c r="AU201" s="97"/>
      <c r="AV201" s="97"/>
      <c r="AW201" s="98">
        <f t="shared" si="131"/>
        <v>103</v>
      </c>
      <c r="AX201" s="118">
        <v>0.80400000000000005</v>
      </c>
      <c r="AY201" s="118">
        <v>0.52</v>
      </c>
      <c r="AZ201" s="118">
        <f t="shared" si="139"/>
        <v>53.56</v>
      </c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00">
        <f t="shared" si="85"/>
        <v>0</v>
      </c>
      <c r="BN201" s="248"/>
      <c r="BO201" s="248">
        <f t="shared" si="132"/>
        <v>0</v>
      </c>
      <c r="BP201" s="237"/>
      <c r="BQ201" s="196"/>
      <c r="BR201" s="197">
        <v>103</v>
      </c>
      <c r="BS201" s="198">
        <f t="shared" si="125"/>
        <v>71.333333333333329</v>
      </c>
      <c r="BT201" s="198">
        <v>100</v>
      </c>
      <c r="BU201" s="579">
        <v>100</v>
      </c>
      <c r="BV201" s="565">
        <v>0.54</v>
      </c>
      <c r="BW201" s="200"/>
      <c r="BX201" s="199">
        <v>0.55000000000000004</v>
      </c>
      <c r="BY201" s="199">
        <v>0.96</v>
      </c>
      <c r="BZ201" s="200"/>
      <c r="CA201" s="201">
        <f t="shared" si="126"/>
        <v>0.80400000000000005</v>
      </c>
      <c r="CB201" s="199">
        <f t="shared" si="127"/>
        <v>0.52</v>
      </c>
      <c r="CC201" s="586"/>
      <c r="CD201" s="595">
        <f t="shared" si="129"/>
        <v>0.66200000000000003</v>
      </c>
      <c r="CE201" s="201">
        <f t="shared" si="130"/>
        <v>66.2</v>
      </c>
      <c r="CF201" s="723">
        <f>SUM(CE201:CE215)</f>
        <v>1258.6151655924252</v>
      </c>
      <c r="CG201" s="605"/>
      <c r="CH201" s="706" t="str">
        <f t="shared" si="140"/>
        <v/>
      </c>
      <c r="CI201" s="199" t="str">
        <f t="shared" si="141"/>
        <v/>
      </c>
      <c r="CJ201" s="529" t="e">
        <f t="shared" si="137"/>
        <v>#VALUE!</v>
      </c>
      <c r="CK201" s="732" t="e">
        <f>SUM(CJ201:CJ215)</f>
        <v>#VALUE!</v>
      </c>
      <c r="CL201" s="794" t="e">
        <f>(CF201-CK201)/CF201</f>
        <v>#VALUE!</v>
      </c>
    </row>
    <row r="202" spans="1:90" ht="13.15" customHeight="1" x14ac:dyDescent="0.25">
      <c r="A202" s="737"/>
      <c r="B202" s="37"/>
      <c r="C202" s="714"/>
      <c r="D202" s="383">
        <v>196</v>
      </c>
      <c r="E202" s="135" t="s">
        <v>82</v>
      </c>
      <c r="F202" s="186" t="s">
        <v>83</v>
      </c>
      <c r="G202" s="293" t="s">
        <v>1264</v>
      </c>
      <c r="H202" s="9"/>
      <c r="I202" s="79"/>
      <c r="J202" s="68"/>
      <c r="K202" s="79"/>
      <c r="L202" s="79">
        <f t="shared" si="115"/>
        <v>0</v>
      </c>
      <c r="M202" s="79"/>
      <c r="N202" s="140"/>
      <c r="O202" s="10"/>
      <c r="P202" s="10"/>
      <c r="Q202" s="11"/>
      <c r="R202" s="12"/>
      <c r="S202" s="4"/>
      <c r="T202" s="137"/>
      <c r="U202" s="43"/>
      <c r="V202" s="43">
        <v>4</v>
      </c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4">
        <f t="shared" si="133"/>
        <v>4</v>
      </c>
      <c r="AH202" s="69"/>
      <c r="AI202" s="69">
        <v>1.25</v>
      </c>
      <c r="AJ202" s="69">
        <f t="shared" si="138"/>
        <v>5</v>
      </c>
      <c r="AK202" s="43"/>
      <c r="AL202" s="43"/>
      <c r="AM202" s="43"/>
      <c r="AN202" s="43"/>
      <c r="AO202" s="43"/>
      <c r="AP202" s="54"/>
      <c r="AQ202" s="54"/>
      <c r="AR202" s="54"/>
      <c r="AS202" s="54"/>
      <c r="AT202" s="54"/>
      <c r="AU202" s="54"/>
      <c r="AV202" s="54"/>
      <c r="AW202" s="45">
        <f t="shared" si="131"/>
        <v>0</v>
      </c>
      <c r="AX202" s="58"/>
      <c r="AY202" s="62"/>
      <c r="AZ202" s="58">
        <f t="shared" si="139"/>
        <v>0</v>
      </c>
      <c r="BA202" s="75"/>
      <c r="BB202" s="75"/>
      <c r="BC202" s="75"/>
      <c r="BD202" s="75"/>
      <c r="BE202" s="75"/>
      <c r="BF202" s="74">
        <v>8</v>
      </c>
      <c r="BG202" s="74">
        <v>4</v>
      </c>
      <c r="BH202" s="74"/>
      <c r="BI202" s="74"/>
      <c r="BJ202" s="74"/>
      <c r="BK202" s="75"/>
      <c r="BL202" s="75"/>
      <c r="BM202" s="47">
        <f t="shared" si="85"/>
        <v>12</v>
      </c>
      <c r="BN202" s="47">
        <v>0.81</v>
      </c>
      <c r="BO202" s="47">
        <f t="shared" si="132"/>
        <v>9.7200000000000006</v>
      </c>
      <c r="BP202" s="142"/>
      <c r="BQ202" s="137"/>
      <c r="BR202" s="138">
        <v>12</v>
      </c>
      <c r="BS202" s="63">
        <f t="shared" si="125"/>
        <v>5.333333333333333</v>
      </c>
      <c r="BT202" s="63">
        <v>10</v>
      </c>
      <c r="BU202" s="577">
        <v>10</v>
      </c>
      <c r="BV202" s="566">
        <v>0.81</v>
      </c>
      <c r="BW202" s="139"/>
      <c r="BX202" s="59">
        <v>0.72</v>
      </c>
      <c r="BY202" s="59">
        <v>1.25</v>
      </c>
      <c r="BZ202" s="139"/>
      <c r="CA202" s="5">
        <f t="shared" si="126"/>
        <v>0.81</v>
      </c>
      <c r="CB202" s="59">
        <f t="shared" si="127"/>
        <v>0.72</v>
      </c>
      <c r="CC202" s="587"/>
      <c r="CD202" s="596">
        <f t="shared" si="129"/>
        <v>0.76500000000000001</v>
      </c>
      <c r="CE202" s="5">
        <f t="shared" si="130"/>
        <v>7.65</v>
      </c>
      <c r="CF202" s="724"/>
      <c r="CG202" s="606"/>
      <c r="CH202" s="707" t="str">
        <f t="shared" si="140"/>
        <v/>
      </c>
      <c r="CI202" s="59" t="str">
        <f t="shared" si="141"/>
        <v/>
      </c>
      <c r="CJ202" s="530" t="e">
        <f t="shared" si="137"/>
        <v>#VALUE!</v>
      </c>
      <c r="CK202" s="727"/>
      <c r="CL202" s="792"/>
    </row>
    <row r="203" spans="1:90" ht="13.15" customHeight="1" x14ac:dyDescent="0.25">
      <c r="A203" s="737"/>
      <c r="B203" s="37"/>
      <c r="C203" s="714"/>
      <c r="D203" s="383">
        <v>197</v>
      </c>
      <c r="E203" s="131" t="s">
        <v>625</v>
      </c>
      <c r="F203" s="182" t="s">
        <v>626</v>
      </c>
      <c r="G203" s="293" t="s">
        <v>1264</v>
      </c>
      <c r="H203" s="9">
        <v>50</v>
      </c>
      <c r="I203" s="80"/>
      <c r="J203" s="81">
        <f t="shared" si="142"/>
        <v>0.8292682926829269</v>
      </c>
      <c r="K203" s="80">
        <v>1.02</v>
      </c>
      <c r="L203" s="80">
        <f t="shared" si="115"/>
        <v>41.463414634146339</v>
      </c>
      <c r="M203" s="80">
        <f t="shared" ref="M203:M210" si="143">H203*K203</f>
        <v>51</v>
      </c>
      <c r="N203" s="140">
        <f t="shared" ref="N203:N210" si="144">K203*1.11</f>
        <v>1.1322000000000001</v>
      </c>
      <c r="O203" s="10">
        <f t="shared" ref="O203:O210" si="145">K203*35%</f>
        <v>0.35699999999999998</v>
      </c>
      <c r="P203" s="10">
        <f t="shared" ref="P203:P210" si="146">N203*H203</f>
        <v>56.610000000000007</v>
      </c>
      <c r="Q203" s="11">
        <f t="shared" ref="Q203:Q210" si="147">K203+O203</f>
        <v>1.377</v>
      </c>
      <c r="R203" s="12">
        <f t="shared" ref="R203:R210" si="148">Q203*H203</f>
        <v>68.849999999999994</v>
      </c>
      <c r="S203" s="4">
        <f t="shared" ref="S203:S210" si="149">K203*1.2</f>
        <v>1.224</v>
      </c>
      <c r="T203" s="137">
        <f t="shared" ref="T203:T210" si="150">H203*S203</f>
        <v>61.199999999999996</v>
      </c>
      <c r="U203" s="43"/>
      <c r="V203" s="43"/>
      <c r="W203" s="43">
        <v>8</v>
      </c>
      <c r="X203" s="43"/>
      <c r="Y203" s="43"/>
      <c r="Z203" s="43"/>
      <c r="AA203" s="43"/>
      <c r="AB203" s="43"/>
      <c r="AC203" s="43"/>
      <c r="AD203" s="43"/>
      <c r="AE203" s="43"/>
      <c r="AF203" s="43"/>
      <c r="AG203" s="44">
        <f t="shared" si="133"/>
        <v>8</v>
      </c>
      <c r="AH203" s="69"/>
      <c r="AI203" s="69">
        <v>1.6</v>
      </c>
      <c r="AJ203" s="69">
        <f t="shared" si="138"/>
        <v>12.8</v>
      </c>
      <c r="AK203" s="43">
        <f>4+4</f>
        <v>8</v>
      </c>
      <c r="AL203" s="43">
        <v>3</v>
      </c>
      <c r="AM203" s="43"/>
      <c r="AN203" s="43">
        <f>1+15</f>
        <v>16</v>
      </c>
      <c r="AO203" s="43">
        <v>4</v>
      </c>
      <c r="AP203" s="54"/>
      <c r="AQ203" s="54"/>
      <c r="AR203" s="54"/>
      <c r="AS203" s="54"/>
      <c r="AT203" s="54"/>
      <c r="AU203" s="54"/>
      <c r="AV203" s="54"/>
      <c r="AW203" s="45">
        <f t="shared" si="131"/>
        <v>31</v>
      </c>
      <c r="AX203" s="51">
        <v>1.224</v>
      </c>
      <c r="AY203" s="45">
        <v>0.78</v>
      </c>
      <c r="AZ203" s="51">
        <f t="shared" si="139"/>
        <v>24.18</v>
      </c>
      <c r="BA203" s="43"/>
      <c r="BB203" s="43"/>
      <c r="BC203" s="43"/>
      <c r="BD203" s="43"/>
      <c r="BE203" s="43"/>
      <c r="BF203" s="74"/>
      <c r="BG203" s="74"/>
      <c r="BH203" s="74"/>
      <c r="BI203" s="74"/>
      <c r="BJ203" s="74"/>
      <c r="BK203" s="43"/>
      <c r="BL203" s="43"/>
      <c r="BM203" s="47">
        <f t="shared" si="85"/>
        <v>0</v>
      </c>
      <c r="BN203" s="59"/>
      <c r="BO203" s="60">
        <f t="shared" si="132"/>
        <v>0</v>
      </c>
      <c r="BP203" s="142"/>
      <c r="BQ203" s="137"/>
      <c r="BR203" s="138">
        <v>50</v>
      </c>
      <c r="BS203" s="63">
        <f t="shared" si="125"/>
        <v>29.666666666666668</v>
      </c>
      <c r="BT203" s="63">
        <f>BR203</f>
        <v>50</v>
      </c>
      <c r="BU203" s="577">
        <f>BR203</f>
        <v>50</v>
      </c>
      <c r="BV203" s="566">
        <v>0.83</v>
      </c>
      <c r="BW203" s="139"/>
      <c r="BX203" s="59">
        <v>0.84</v>
      </c>
      <c r="BY203" s="59">
        <v>1.46</v>
      </c>
      <c r="BZ203" s="139"/>
      <c r="CA203" s="5">
        <f t="shared" si="126"/>
        <v>1.224</v>
      </c>
      <c r="CB203" s="59">
        <f t="shared" si="127"/>
        <v>0.78</v>
      </c>
      <c r="CC203" s="587"/>
      <c r="CD203" s="596">
        <f t="shared" si="129"/>
        <v>1.002</v>
      </c>
      <c r="CE203" s="5">
        <f t="shared" si="130"/>
        <v>50.1</v>
      </c>
      <c r="CF203" s="724"/>
      <c r="CG203" s="606"/>
      <c r="CH203" s="707" t="str">
        <f t="shared" si="140"/>
        <v/>
      </c>
      <c r="CI203" s="59" t="str">
        <f t="shared" si="141"/>
        <v/>
      </c>
      <c r="CJ203" s="530" t="e">
        <f t="shared" si="137"/>
        <v>#VALUE!</v>
      </c>
      <c r="CK203" s="727"/>
      <c r="CL203" s="792"/>
    </row>
    <row r="204" spans="1:90" ht="13.15" customHeight="1" x14ac:dyDescent="0.25">
      <c r="A204" s="737"/>
      <c r="B204" s="37"/>
      <c r="C204" s="714"/>
      <c r="D204" s="383">
        <v>198</v>
      </c>
      <c r="E204" s="131" t="s">
        <v>627</v>
      </c>
      <c r="F204" s="182" t="s">
        <v>628</v>
      </c>
      <c r="G204" s="293" t="s">
        <v>1264</v>
      </c>
      <c r="H204" s="9">
        <v>100</v>
      </c>
      <c r="I204" s="80"/>
      <c r="J204" s="81">
        <f t="shared" si="142"/>
        <v>1.1463414634146343</v>
      </c>
      <c r="K204" s="80">
        <v>1.4100000000000001</v>
      </c>
      <c r="L204" s="80">
        <f t="shared" si="115"/>
        <v>114.63414634146342</v>
      </c>
      <c r="M204" s="80">
        <f t="shared" si="143"/>
        <v>141</v>
      </c>
      <c r="N204" s="140">
        <f t="shared" si="144"/>
        <v>1.5651000000000004</v>
      </c>
      <c r="O204" s="10">
        <f t="shared" si="145"/>
        <v>0.49349999999999999</v>
      </c>
      <c r="P204" s="10">
        <f t="shared" si="146"/>
        <v>156.51000000000005</v>
      </c>
      <c r="Q204" s="11">
        <f t="shared" si="147"/>
        <v>1.9035000000000002</v>
      </c>
      <c r="R204" s="12">
        <f t="shared" si="148"/>
        <v>190.35000000000002</v>
      </c>
      <c r="S204" s="4">
        <f t="shared" si="149"/>
        <v>1.6920000000000002</v>
      </c>
      <c r="T204" s="137">
        <f t="shared" si="150"/>
        <v>169.20000000000002</v>
      </c>
      <c r="U204" s="43"/>
      <c r="V204" s="43">
        <f>2+1+8</f>
        <v>11</v>
      </c>
      <c r="W204" s="43">
        <f>2+1</f>
        <v>3</v>
      </c>
      <c r="X204" s="43"/>
      <c r="Y204" s="43"/>
      <c r="Z204" s="43"/>
      <c r="AA204" s="43"/>
      <c r="AB204" s="43"/>
      <c r="AC204" s="43"/>
      <c r="AD204" s="43"/>
      <c r="AE204" s="43"/>
      <c r="AF204" s="43">
        <f>8+14</f>
        <v>22</v>
      </c>
      <c r="AG204" s="44">
        <f t="shared" si="133"/>
        <v>14</v>
      </c>
      <c r="AH204" s="69"/>
      <c r="AI204" s="69">
        <v>1.41</v>
      </c>
      <c r="AJ204" s="69">
        <f t="shared" si="138"/>
        <v>19.739999999999998</v>
      </c>
      <c r="AK204" s="43">
        <f>7+5+8</f>
        <v>20</v>
      </c>
      <c r="AL204" s="43">
        <v>3</v>
      </c>
      <c r="AM204" s="43">
        <v>4</v>
      </c>
      <c r="AN204" s="43">
        <f>2+4+2</f>
        <v>8</v>
      </c>
      <c r="AO204" s="43">
        <v>10</v>
      </c>
      <c r="AP204" s="54"/>
      <c r="AQ204" s="54"/>
      <c r="AR204" s="54"/>
      <c r="AS204" s="54"/>
      <c r="AT204" s="54"/>
      <c r="AU204" s="54"/>
      <c r="AV204" s="54"/>
      <c r="AW204" s="45">
        <f t="shared" si="131"/>
        <v>67</v>
      </c>
      <c r="AX204" s="51">
        <v>1.6919999999999999</v>
      </c>
      <c r="AY204" s="45">
        <v>1.05</v>
      </c>
      <c r="AZ204" s="51">
        <f t="shared" si="139"/>
        <v>70.350000000000009</v>
      </c>
      <c r="BA204" s="43"/>
      <c r="BB204" s="43"/>
      <c r="BC204" s="43"/>
      <c r="BD204" s="43"/>
      <c r="BE204" s="43"/>
      <c r="BF204" s="74"/>
      <c r="BG204" s="74"/>
      <c r="BH204" s="74"/>
      <c r="BI204" s="74"/>
      <c r="BJ204" s="74"/>
      <c r="BK204" s="43"/>
      <c r="BL204" s="43"/>
      <c r="BM204" s="47">
        <f t="shared" ref="BM204:BM261" si="151">SUM(BA204:BL204)</f>
        <v>0</v>
      </c>
      <c r="BN204" s="63"/>
      <c r="BO204" s="58">
        <f t="shared" si="132"/>
        <v>0</v>
      </c>
      <c r="BP204" s="142"/>
      <c r="BQ204" s="137"/>
      <c r="BR204" s="138">
        <v>100</v>
      </c>
      <c r="BS204" s="63">
        <f t="shared" si="125"/>
        <v>60.333333333333336</v>
      </c>
      <c r="BT204" s="63">
        <f>BR204</f>
        <v>100</v>
      </c>
      <c r="BU204" s="577">
        <f>BR204</f>
        <v>100</v>
      </c>
      <c r="BV204" s="566">
        <v>1.1499999999999999</v>
      </c>
      <c r="BW204" s="139"/>
      <c r="BX204" s="59">
        <v>1.1599999999999999</v>
      </c>
      <c r="BY204" s="59">
        <v>2.02</v>
      </c>
      <c r="BZ204" s="139"/>
      <c r="CA204" s="5">
        <f t="shared" si="126"/>
        <v>1.6919999999999999</v>
      </c>
      <c r="CB204" s="59">
        <f t="shared" si="127"/>
        <v>1.05</v>
      </c>
      <c r="CC204" s="587"/>
      <c r="CD204" s="596">
        <f t="shared" si="129"/>
        <v>1.371</v>
      </c>
      <c r="CE204" s="5">
        <f t="shared" si="130"/>
        <v>137.1</v>
      </c>
      <c r="CF204" s="724"/>
      <c r="CG204" s="606"/>
      <c r="CH204" s="707" t="str">
        <f t="shared" si="140"/>
        <v/>
      </c>
      <c r="CI204" s="59" t="str">
        <f t="shared" si="141"/>
        <v/>
      </c>
      <c r="CJ204" s="530" t="e">
        <f t="shared" si="137"/>
        <v>#VALUE!</v>
      </c>
      <c r="CK204" s="727"/>
      <c r="CL204" s="792"/>
    </row>
    <row r="205" spans="1:90" ht="13.15" customHeight="1" x14ac:dyDescent="0.25">
      <c r="A205" s="737"/>
      <c r="B205" s="37"/>
      <c r="C205" s="714"/>
      <c r="D205" s="383">
        <v>199</v>
      </c>
      <c r="E205" s="131" t="s">
        <v>629</v>
      </c>
      <c r="F205" s="182" t="s">
        <v>630</v>
      </c>
      <c r="G205" s="293" t="s">
        <v>1264</v>
      </c>
      <c r="H205" s="9">
        <v>15</v>
      </c>
      <c r="I205" s="80"/>
      <c r="J205" s="81">
        <f t="shared" si="142"/>
        <v>1.5528455284552845</v>
      </c>
      <c r="K205" s="80">
        <v>1.91</v>
      </c>
      <c r="L205" s="80">
        <f t="shared" si="115"/>
        <v>23.292682926829269</v>
      </c>
      <c r="M205" s="80">
        <f t="shared" si="143"/>
        <v>28.65</v>
      </c>
      <c r="N205" s="140">
        <f t="shared" si="144"/>
        <v>2.1201000000000003</v>
      </c>
      <c r="O205" s="10">
        <f t="shared" si="145"/>
        <v>0.66849999999999998</v>
      </c>
      <c r="P205" s="10">
        <f t="shared" si="146"/>
        <v>31.801500000000004</v>
      </c>
      <c r="Q205" s="11">
        <f t="shared" si="147"/>
        <v>2.5785</v>
      </c>
      <c r="R205" s="12">
        <f t="shared" si="148"/>
        <v>38.677500000000002</v>
      </c>
      <c r="S205" s="4">
        <f t="shared" si="149"/>
        <v>2.2919999999999998</v>
      </c>
      <c r="T205" s="137">
        <f t="shared" si="150"/>
        <v>34.379999999999995</v>
      </c>
      <c r="U205" s="43"/>
      <c r="V205" s="43"/>
      <c r="W205" s="43">
        <v>4</v>
      </c>
      <c r="X205" s="43"/>
      <c r="Y205" s="43"/>
      <c r="Z205" s="43"/>
      <c r="AA205" s="43"/>
      <c r="AB205" s="43"/>
      <c r="AC205" s="43"/>
      <c r="AD205" s="43"/>
      <c r="AE205" s="43"/>
      <c r="AF205" s="43">
        <v>5</v>
      </c>
      <c r="AG205" s="44">
        <f t="shared" si="133"/>
        <v>4</v>
      </c>
      <c r="AH205" s="69"/>
      <c r="AI205" s="69">
        <v>1.91</v>
      </c>
      <c r="AJ205" s="69">
        <f t="shared" si="138"/>
        <v>7.64</v>
      </c>
      <c r="AK205" s="43"/>
      <c r="AL205" s="43">
        <v>3</v>
      </c>
      <c r="AM205" s="43"/>
      <c r="AN205" s="43">
        <f>4+5</f>
        <v>9</v>
      </c>
      <c r="AO205" s="43"/>
      <c r="AP205" s="54"/>
      <c r="AQ205" s="54"/>
      <c r="AR205" s="54"/>
      <c r="AS205" s="54"/>
      <c r="AT205" s="54"/>
      <c r="AU205" s="54"/>
      <c r="AV205" s="54"/>
      <c r="AW205" s="45">
        <f t="shared" si="131"/>
        <v>17</v>
      </c>
      <c r="AX205" s="51">
        <v>2.2919999999999998</v>
      </c>
      <c r="AY205" s="45">
        <v>1.47</v>
      </c>
      <c r="AZ205" s="51">
        <f t="shared" si="139"/>
        <v>24.99</v>
      </c>
      <c r="BA205" s="43"/>
      <c r="BB205" s="43"/>
      <c r="BC205" s="43"/>
      <c r="BD205" s="43"/>
      <c r="BE205" s="43"/>
      <c r="BF205" s="74"/>
      <c r="BG205" s="74"/>
      <c r="BH205" s="74"/>
      <c r="BI205" s="74"/>
      <c r="BJ205" s="74"/>
      <c r="BK205" s="43"/>
      <c r="BL205" s="43"/>
      <c r="BM205" s="47">
        <f t="shared" si="151"/>
        <v>0</v>
      </c>
      <c r="BN205" s="59"/>
      <c r="BO205" s="60">
        <f t="shared" si="132"/>
        <v>0</v>
      </c>
      <c r="BP205" s="142"/>
      <c r="BQ205" s="137"/>
      <c r="BR205" s="138">
        <v>17</v>
      </c>
      <c r="BS205" s="63">
        <f t="shared" si="125"/>
        <v>12</v>
      </c>
      <c r="BT205" s="63">
        <v>15</v>
      </c>
      <c r="BU205" s="577">
        <v>15</v>
      </c>
      <c r="BV205" s="566">
        <v>1.55</v>
      </c>
      <c r="BW205" s="139"/>
      <c r="BX205" s="59">
        <v>1.57</v>
      </c>
      <c r="BY205" s="59">
        <v>2.73</v>
      </c>
      <c r="BZ205" s="139"/>
      <c r="CA205" s="5">
        <f t="shared" si="126"/>
        <v>2.2919999999999998</v>
      </c>
      <c r="CB205" s="59">
        <f t="shared" si="127"/>
        <v>1.47</v>
      </c>
      <c r="CC205" s="587"/>
      <c r="CD205" s="596">
        <f t="shared" si="129"/>
        <v>1.8809999999999998</v>
      </c>
      <c r="CE205" s="5">
        <f t="shared" si="130"/>
        <v>28.214999999999996</v>
      </c>
      <c r="CF205" s="724"/>
      <c r="CG205" s="606"/>
      <c r="CH205" s="707" t="str">
        <f t="shared" si="140"/>
        <v/>
      </c>
      <c r="CI205" s="59" t="str">
        <f t="shared" si="141"/>
        <v/>
      </c>
      <c r="CJ205" s="530" t="e">
        <f t="shared" si="137"/>
        <v>#VALUE!</v>
      </c>
      <c r="CK205" s="727"/>
      <c r="CL205" s="792"/>
    </row>
    <row r="206" spans="1:90" ht="13.15" customHeight="1" x14ac:dyDescent="0.25">
      <c r="A206" s="737"/>
      <c r="B206" s="37"/>
      <c r="C206" s="714"/>
      <c r="D206" s="383">
        <v>200</v>
      </c>
      <c r="E206" s="131" t="s">
        <v>631</v>
      </c>
      <c r="F206" s="182" t="s">
        <v>632</v>
      </c>
      <c r="G206" s="293" t="s">
        <v>1264</v>
      </c>
      <c r="H206" s="9">
        <v>100</v>
      </c>
      <c r="I206" s="80"/>
      <c r="J206" s="81">
        <f t="shared" si="142"/>
        <v>2.3089430894308944</v>
      </c>
      <c r="K206" s="80">
        <v>2.84</v>
      </c>
      <c r="L206" s="80">
        <f t="shared" si="115"/>
        <v>230.89430894308944</v>
      </c>
      <c r="M206" s="80">
        <f t="shared" si="143"/>
        <v>284</v>
      </c>
      <c r="N206" s="140">
        <f t="shared" si="144"/>
        <v>3.1524000000000001</v>
      </c>
      <c r="O206" s="10">
        <f t="shared" si="145"/>
        <v>0.99399999999999988</v>
      </c>
      <c r="P206" s="10">
        <f t="shared" si="146"/>
        <v>315.24</v>
      </c>
      <c r="Q206" s="11">
        <f t="shared" si="147"/>
        <v>3.8339999999999996</v>
      </c>
      <c r="R206" s="12">
        <f t="shared" si="148"/>
        <v>383.4</v>
      </c>
      <c r="S206" s="4">
        <f t="shared" si="149"/>
        <v>3.4079999999999999</v>
      </c>
      <c r="T206" s="137">
        <f t="shared" si="150"/>
        <v>340.8</v>
      </c>
      <c r="U206" s="43"/>
      <c r="V206" s="43">
        <f>4+2+1+6+1</f>
        <v>14</v>
      </c>
      <c r="W206" s="43">
        <v>8</v>
      </c>
      <c r="X206" s="43"/>
      <c r="Y206" s="43"/>
      <c r="Z206" s="43"/>
      <c r="AA206" s="43"/>
      <c r="AB206" s="43"/>
      <c r="AC206" s="43"/>
      <c r="AD206" s="43"/>
      <c r="AE206" s="43"/>
      <c r="AF206" s="43">
        <f>52+4</f>
        <v>56</v>
      </c>
      <c r="AG206" s="44">
        <f t="shared" si="133"/>
        <v>22</v>
      </c>
      <c r="AH206" s="69"/>
      <c r="AI206" s="69">
        <v>2.85</v>
      </c>
      <c r="AJ206" s="69">
        <f t="shared" si="138"/>
        <v>62.7</v>
      </c>
      <c r="AK206" s="43"/>
      <c r="AL206" s="43">
        <f>10+5+5</f>
        <v>20</v>
      </c>
      <c r="AM206" s="43">
        <f>10+5</f>
        <v>15</v>
      </c>
      <c r="AN206" s="43">
        <f>5+13+4</f>
        <v>22</v>
      </c>
      <c r="AO206" s="43">
        <f>3+4</f>
        <v>7</v>
      </c>
      <c r="AP206" s="54"/>
      <c r="AQ206" s="54"/>
      <c r="AR206" s="54"/>
      <c r="AS206" s="54"/>
      <c r="AT206" s="54"/>
      <c r="AU206" s="54"/>
      <c r="AV206" s="54"/>
      <c r="AW206" s="45">
        <f t="shared" si="131"/>
        <v>120</v>
      </c>
      <c r="AX206" s="51">
        <v>3.4079999999999999</v>
      </c>
      <c r="AY206" s="45">
        <v>2.0699999999999998</v>
      </c>
      <c r="AZ206" s="51">
        <f t="shared" si="139"/>
        <v>248.39999999999998</v>
      </c>
      <c r="BA206" s="43"/>
      <c r="BB206" s="43"/>
      <c r="BC206" s="43"/>
      <c r="BD206" s="43"/>
      <c r="BE206" s="43"/>
      <c r="BF206" s="74"/>
      <c r="BG206" s="74"/>
      <c r="BH206" s="74"/>
      <c r="BI206" s="74"/>
      <c r="BJ206" s="74"/>
      <c r="BK206" s="43"/>
      <c r="BL206" s="43"/>
      <c r="BM206" s="47">
        <f t="shared" si="151"/>
        <v>0</v>
      </c>
      <c r="BN206" s="63"/>
      <c r="BO206" s="58">
        <f t="shared" si="132"/>
        <v>0</v>
      </c>
      <c r="BP206" s="149" t="s">
        <v>335</v>
      </c>
      <c r="BQ206" s="137"/>
      <c r="BR206" s="146">
        <v>120</v>
      </c>
      <c r="BS206" s="63">
        <f t="shared" si="125"/>
        <v>80.666666666666671</v>
      </c>
      <c r="BT206" s="63">
        <v>100</v>
      </c>
      <c r="BU206" s="577">
        <v>120</v>
      </c>
      <c r="BV206" s="566">
        <v>2.31</v>
      </c>
      <c r="BW206" s="139"/>
      <c r="BX206" s="59">
        <v>2.33</v>
      </c>
      <c r="BY206" s="59">
        <v>4.0599999999999996</v>
      </c>
      <c r="BZ206" s="139"/>
      <c r="CA206" s="5">
        <f t="shared" si="126"/>
        <v>3.4079999999999999</v>
      </c>
      <c r="CB206" s="59">
        <f t="shared" si="127"/>
        <v>2.0699999999999998</v>
      </c>
      <c r="CC206" s="587"/>
      <c r="CD206" s="596">
        <f t="shared" si="129"/>
        <v>2.7389999999999999</v>
      </c>
      <c r="CE206" s="5">
        <f t="shared" si="130"/>
        <v>328.68</v>
      </c>
      <c r="CF206" s="724"/>
      <c r="CG206" s="606"/>
      <c r="CH206" s="707" t="str">
        <f t="shared" si="140"/>
        <v/>
      </c>
      <c r="CI206" s="59" t="str">
        <f t="shared" si="141"/>
        <v/>
      </c>
      <c r="CJ206" s="530" t="e">
        <f t="shared" si="137"/>
        <v>#VALUE!</v>
      </c>
      <c r="CK206" s="727"/>
      <c r="CL206" s="792"/>
    </row>
    <row r="207" spans="1:90" ht="13.15" customHeight="1" x14ac:dyDescent="0.25">
      <c r="A207" s="737"/>
      <c r="B207" s="37">
        <v>85</v>
      </c>
      <c r="C207" s="714"/>
      <c r="D207" s="383">
        <v>201</v>
      </c>
      <c r="E207" s="131" t="s">
        <v>633</v>
      </c>
      <c r="F207" s="182" t="s">
        <v>634</v>
      </c>
      <c r="G207" s="293" t="s">
        <v>1264</v>
      </c>
      <c r="H207" s="9">
        <v>15</v>
      </c>
      <c r="I207" s="80"/>
      <c r="J207" s="81">
        <f t="shared" si="142"/>
        <v>2.4809255784865543</v>
      </c>
      <c r="K207" s="80">
        <v>3.0515384615384615</v>
      </c>
      <c r="L207" s="80">
        <f t="shared" si="115"/>
        <v>37.213883677298313</v>
      </c>
      <c r="M207" s="80">
        <f t="shared" si="143"/>
        <v>45.773076923076921</v>
      </c>
      <c r="N207" s="140">
        <f t="shared" si="144"/>
        <v>3.3872076923076926</v>
      </c>
      <c r="O207" s="10">
        <f t="shared" si="145"/>
        <v>1.0680384615384615</v>
      </c>
      <c r="P207" s="10">
        <f t="shared" si="146"/>
        <v>50.808115384615391</v>
      </c>
      <c r="Q207" s="11">
        <f t="shared" si="147"/>
        <v>4.1195769230769228</v>
      </c>
      <c r="R207" s="12">
        <f t="shared" si="148"/>
        <v>61.793653846153845</v>
      </c>
      <c r="S207" s="4">
        <f t="shared" si="149"/>
        <v>3.6618461538461538</v>
      </c>
      <c r="T207" s="137">
        <f t="shared" si="150"/>
        <v>54.927692307692304</v>
      </c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>
        <v>2</v>
      </c>
      <c r="AG207" s="44">
        <f t="shared" si="133"/>
        <v>0</v>
      </c>
      <c r="AH207" s="63"/>
      <c r="AI207" s="63"/>
      <c r="AJ207" s="63">
        <f t="shared" si="138"/>
        <v>0</v>
      </c>
      <c r="AK207" s="43"/>
      <c r="AL207" s="43"/>
      <c r="AM207" s="43"/>
      <c r="AN207" s="43"/>
      <c r="AO207" s="43"/>
      <c r="AP207" s="54"/>
      <c r="AQ207" s="54"/>
      <c r="AR207" s="54"/>
      <c r="AS207" s="54"/>
      <c r="AT207" s="54"/>
      <c r="AU207" s="54"/>
      <c r="AV207" s="54"/>
      <c r="AW207" s="45">
        <f t="shared" si="131"/>
        <v>2</v>
      </c>
      <c r="AX207" s="51">
        <v>3.661846154</v>
      </c>
      <c r="AY207" s="45">
        <v>7.21</v>
      </c>
      <c r="AZ207" s="51">
        <f t="shared" si="139"/>
        <v>14.42</v>
      </c>
      <c r="BA207" s="43"/>
      <c r="BB207" s="43"/>
      <c r="BC207" s="43"/>
      <c r="BD207" s="43"/>
      <c r="BE207" s="43"/>
      <c r="BF207" s="74"/>
      <c r="BG207" s="74"/>
      <c r="BH207" s="74"/>
      <c r="BI207" s="74"/>
      <c r="BJ207" s="74"/>
      <c r="BK207" s="43"/>
      <c r="BL207" s="43"/>
      <c r="BM207" s="47">
        <f t="shared" si="151"/>
        <v>0</v>
      </c>
      <c r="BN207" s="59"/>
      <c r="BO207" s="60">
        <f t="shared" si="132"/>
        <v>0</v>
      </c>
      <c r="BP207" s="141"/>
      <c r="BQ207" s="137"/>
      <c r="BR207" s="146">
        <v>15</v>
      </c>
      <c r="BS207" s="63">
        <f t="shared" si="125"/>
        <v>5.666666666666667</v>
      </c>
      <c r="BT207" s="63">
        <v>10</v>
      </c>
      <c r="BU207" s="577">
        <v>15</v>
      </c>
      <c r="BV207" s="566">
        <v>2.48</v>
      </c>
      <c r="BW207" s="139"/>
      <c r="BX207" s="59">
        <v>2.5099999999999998</v>
      </c>
      <c r="BY207" s="59">
        <v>4.3600000000000003</v>
      </c>
      <c r="BZ207" s="139"/>
      <c r="CA207" s="5">
        <f t="shared" si="126"/>
        <v>3.661846154</v>
      </c>
      <c r="CB207" s="59">
        <f t="shared" si="127"/>
        <v>2.4809255784865543</v>
      </c>
      <c r="CC207" s="587"/>
      <c r="CD207" s="596">
        <f t="shared" si="129"/>
        <v>3.0713858662432774</v>
      </c>
      <c r="CE207" s="5">
        <f t="shared" si="130"/>
        <v>46.070787993649162</v>
      </c>
      <c r="CF207" s="724"/>
      <c r="CG207" s="606"/>
      <c r="CH207" s="707" t="str">
        <f t="shared" si="140"/>
        <v/>
      </c>
      <c r="CI207" s="59" t="str">
        <f t="shared" si="141"/>
        <v/>
      </c>
      <c r="CJ207" s="530" t="e">
        <f t="shared" si="137"/>
        <v>#VALUE!</v>
      </c>
      <c r="CK207" s="727"/>
      <c r="CL207" s="792"/>
    </row>
    <row r="208" spans="1:90" ht="13.15" customHeight="1" x14ac:dyDescent="0.25">
      <c r="A208" s="737"/>
      <c r="B208" s="37"/>
      <c r="C208" s="714"/>
      <c r="D208" s="383">
        <v>202</v>
      </c>
      <c r="E208" s="131" t="s">
        <v>635</v>
      </c>
      <c r="F208" s="182" t="s">
        <v>636</v>
      </c>
      <c r="G208" s="293" t="s">
        <v>1264</v>
      </c>
      <c r="H208" s="9">
        <v>70</v>
      </c>
      <c r="I208" s="80"/>
      <c r="J208" s="81">
        <f t="shared" si="142"/>
        <v>10</v>
      </c>
      <c r="K208" s="80">
        <v>12.3</v>
      </c>
      <c r="L208" s="80">
        <f t="shared" si="115"/>
        <v>700</v>
      </c>
      <c r="M208" s="80">
        <f t="shared" si="143"/>
        <v>861</v>
      </c>
      <c r="N208" s="140">
        <f t="shared" si="144"/>
        <v>13.653000000000002</v>
      </c>
      <c r="O208" s="10">
        <f t="shared" si="145"/>
        <v>4.3049999999999997</v>
      </c>
      <c r="P208" s="10">
        <f t="shared" si="146"/>
        <v>955.71000000000015</v>
      </c>
      <c r="Q208" s="11">
        <f t="shared" si="147"/>
        <v>16.605</v>
      </c>
      <c r="R208" s="12">
        <f t="shared" si="148"/>
        <v>1162.3500000000001</v>
      </c>
      <c r="S208" s="4">
        <f t="shared" si="149"/>
        <v>14.76</v>
      </c>
      <c r="T208" s="137">
        <f t="shared" si="150"/>
        <v>1033.2</v>
      </c>
      <c r="U208" s="43"/>
      <c r="V208" s="43">
        <v>1</v>
      </c>
      <c r="W208" s="43">
        <f>4+1+4+1</f>
        <v>10</v>
      </c>
      <c r="X208" s="43"/>
      <c r="Y208" s="43"/>
      <c r="Z208" s="43"/>
      <c r="AA208" s="43"/>
      <c r="AB208" s="43"/>
      <c r="AC208" s="43"/>
      <c r="AD208" s="43"/>
      <c r="AE208" s="43"/>
      <c r="AF208" s="43">
        <f>2+6+4</f>
        <v>12</v>
      </c>
      <c r="AG208" s="44">
        <f t="shared" si="133"/>
        <v>11</v>
      </c>
      <c r="AH208" s="69"/>
      <c r="AI208" s="69">
        <v>12.35</v>
      </c>
      <c r="AJ208" s="69">
        <f t="shared" si="138"/>
        <v>135.85</v>
      </c>
      <c r="AK208" s="43">
        <v>5</v>
      </c>
      <c r="AL208" s="43">
        <v>10</v>
      </c>
      <c r="AM208" s="43">
        <f>8+2</f>
        <v>10</v>
      </c>
      <c r="AN208" s="43">
        <f>5+4+5</f>
        <v>14</v>
      </c>
      <c r="AO208" s="43">
        <v>4</v>
      </c>
      <c r="AP208" s="54"/>
      <c r="AQ208" s="54"/>
      <c r="AR208" s="54"/>
      <c r="AS208" s="54"/>
      <c r="AT208" s="54"/>
      <c r="AU208" s="54"/>
      <c r="AV208" s="54"/>
      <c r="AW208" s="45">
        <f t="shared" si="131"/>
        <v>55</v>
      </c>
      <c r="AX208" s="51">
        <v>14.76</v>
      </c>
      <c r="AY208" s="45">
        <v>2.8</v>
      </c>
      <c r="AZ208" s="51">
        <f t="shared" si="139"/>
        <v>154</v>
      </c>
      <c r="BA208" s="43"/>
      <c r="BB208" s="43"/>
      <c r="BC208" s="43"/>
      <c r="BD208" s="43"/>
      <c r="BE208" s="43"/>
      <c r="BF208" s="74"/>
      <c r="BG208" s="74"/>
      <c r="BH208" s="74"/>
      <c r="BI208" s="74"/>
      <c r="BJ208" s="74"/>
      <c r="BK208" s="43"/>
      <c r="BL208" s="43"/>
      <c r="BM208" s="47">
        <f t="shared" si="151"/>
        <v>0</v>
      </c>
      <c r="BN208" s="59"/>
      <c r="BO208" s="60">
        <f t="shared" si="132"/>
        <v>0</v>
      </c>
      <c r="BP208" s="142"/>
      <c r="BQ208" s="137"/>
      <c r="BR208" s="138">
        <v>70</v>
      </c>
      <c r="BS208" s="63">
        <f t="shared" si="125"/>
        <v>45.333333333333336</v>
      </c>
      <c r="BT208" s="63">
        <f>BR208</f>
        <v>70</v>
      </c>
      <c r="BU208" s="577">
        <f>BR208</f>
        <v>70</v>
      </c>
      <c r="BV208" s="566">
        <f>(J208+AY208)/2</f>
        <v>6.4</v>
      </c>
      <c r="BW208" s="139"/>
      <c r="BX208" s="59">
        <v>3</v>
      </c>
      <c r="BY208" s="59">
        <v>5.21</v>
      </c>
      <c r="BZ208" s="139"/>
      <c r="CA208" s="5">
        <f t="shared" si="126"/>
        <v>5.21</v>
      </c>
      <c r="CB208" s="59">
        <f t="shared" si="127"/>
        <v>2.8</v>
      </c>
      <c r="CC208" s="587"/>
      <c r="CD208" s="596">
        <f t="shared" si="129"/>
        <v>4.0049999999999999</v>
      </c>
      <c r="CE208" s="5">
        <f t="shared" si="130"/>
        <v>280.34999999999997</v>
      </c>
      <c r="CF208" s="724"/>
      <c r="CG208" s="606"/>
      <c r="CH208" s="707" t="str">
        <f t="shared" si="140"/>
        <v/>
      </c>
      <c r="CI208" s="59" t="str">
        <f t="shared" si="141"/>
        <v/>
      </c>
      <c r="CJ208" s="530" t="e">
        <f t="shared" si="137"/>
        <v>#VALUE!</v>
      </c>
      <c r="CK208" s="727"/>
      <c r="CL208" s="792"/>
    </row>
    <row r="209" spans="1:90" ht="13.15" customHeight="1" x14ac:dyDescent="0.25">
      <c r="A209" s="737"/>
      <c r="B209" s="37"/>
      <c r="C209" s="714"/>
      <c r="D209" s="383">
        <v>203</v>
      </c>
      <c r="E209" s="131" t="s">
        <v>637</v>
      </c>
      <c r="F209" s="182" t="s">
        <v>638</v>
      </c>
      <c r="G209" s="293" t="s">
        <v>1264</v>
      </c>
      <c r="H209" s="9">
        <v>5</v>
      </c>
      <c r="I209" s="80"/>
      <c r="J209" s="81">
        <f t="shared" si="142"/>
        <v>10.24390243902439</v>
      </c>
      <c r="K209" s="80">
        <v>12.6</v>
      </c>
      <c r="L209" s="80">
        <f t="shared" si="115"/>
        <v>51.219512195121951</v>
      </c>
      <c r="M209" s="80">
        <f t="shared" si="143"/>
        <v>63</v>
      </c>
      <c r="N209" s="140">
        <f t="shared" si="144"/>
        <v>13.986000000000001</v>
      </c>
      <c r="O209" s="10">
        <f t="shared" si="145"/>
        <v>4.4099999999999993</v>
      </c>
      <c r="P209" s="10">
        <f t="shared" si="146"/>
        <v>69.930000000000007</v>
      </c>
      <c r="Q209" s="11">
        <f t="shared" si="147"/>
        <v>17.009999999999998</v>
      </c>
      <c r="R209" s="12">
        <f t="shared" si="148"/>
        <v>85.049999999999983</v>
      </c>
      <c r="S209" s="4">
        <f t="shared" si="149"/>
        <v>15.12</v>
      </c>
      <c r="T209" s="137">
        <f t="shared" si="150"/>
        <v>75.599999999999994</v>
      </c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>
        <v>2</v>
      </c>
      <c r="AG209" s="44">
        <f t="shared" si="133"/>
        <v>0</v>
      </c>
      <c r="AH209" s="63"/>
      <c r="AI209" s="63"/>
      <c r="AJ209" s="63">
        <f t="shared" si="138"/>
        <v>0</v>
      </c>
      <c r="AK209" s="43"/>
      <c r="AL209" s="43"/>
      <c r="AM209" s="43"/>
      <c r="AN209" s="43"/>
      <c r="AO209" s="43">
        <v>4</v>
      </c>
      <c r="AP209" s="54"/>
      <c r="AQ209" s="54"/>
      <c r="AR209" s="54"/>
      <c r="AS209" s="54"/>
      <c r="AT209" s="54"/>
      <c r="AU209" s="54"/>
      <c r="AV209" s="54"/>
      <c r="AW209" s="45">
        <f t="shared" si="131"/>
        <v>6</v>
      </c>
      <c r="AX209" s="51">
        <v>15.12</v>
      </c>
      <c r="AY209" s="45">
        <v>5.61</v>
      </c>
      <c r="AZ209" s="51">
        <f t="shared" si="139"/>
        <v>33.660000000000004</v>
      </c>
      <c r="BA209" s="43"/>
      <c r="BB209" s="43"/>
      <c r="BC209" s="43"/>
      <c r="BD209" s="43"/>
      <c r="BE209" s="43"/>
      <c r="BF209" s="74"/>
      <c r="BG209" s="74"/>
      <c r="BH209" s="74"/>
      <c r="BI209" s="74"/>
      <c r="BJ209" s="74"/>
      <c r="BK209" s="43"/>
      <c r="BL209" s="43"/>
      <c r="BM209" s="47">
        <f t="shared" si="151"/>
        <v>0</v>
      </c>
      <c r="BN209" s="59"/>
      <c r="BO209" s="60">
        <f t="shared" si="132"/>
        <v>0</v>
      </c>
      <c r="BP209" s="141"/>
      <c r="BQ209" s="137"/>
      <c r="BR209" s="138">
        <v>6</v>
      </c>
      <c r="BS209" s="63">
        <f t="shared" si="125"/>
        <v>3.6666666666666665</v>
      </c>
      <c r="BT209" s="63">
        <v>5</v>
      </c>
      <c r="BU209" s="577">
        <v>5</v>
      </c>
      <c r="BV209" s="566">
        <f>(J209+AY209)/2</f>
        <v>7.9269512195121958</v>
      </c>
      <c r="BW209" s="139"/>
      <c r="BX209" s="59">
        <v>6.11</v>
      </c>
      <c r="BY209" s="59">
        <v>10.62</v>
      </c>
      <c r="BZ209" s="139"/>
      <c r="CA209" s="5">
        <f t="shared" si="126"/>
        <v>10.62</v>
      </c>
      <c r="CB209" s="59">
        <f t="shared" si="127"/>
        <v>5.61</v>
      </c>
      <c r="CC209" s="587"/>
      <c r="CD209" s="596">
        <f t="shared" si="129"/>
        <v>8.1150000000000002</v>
      </c>
      <c r="CE209" s="5">
        <f t="shared" si="130"/>
        <v>40.575000000000003</v>
      </c>
      <c r="CF209" s="724"/>
      <c r="CG209" s="606"/>
      <c r="CH209" s="707" t="str">
        <f t="shared" si="140"/>
        <v/>
      </c>
      <c r="CI209" s="59" t="str">
        <f t="shared" si="141"/>
        <v/>
      </c>
      <c r="CJ209" s="530" t="e">
        <f t="shared" si="137"/>
        <v>#VALUE!</v>
      </c>
      <c r="CK209" s="727"/>
      <c r="CL209" s="792"/>
    </row>
    <row r="210" spans="1:90" ht="13.15" customHeight="1" x14ac:dyDescent="0.25">
      <c r="A210" s="737"/>
      <c r="B210" s="37"/>
      <c r="C210" s="714"/>
      <c r="D210" s="383">
        <v>204</v>
      </c>
      <c r="E210" s="131" t="s">
        <v>639</v>
      </c>
      <c r="F210" s="182" t="s">
        <v>640</v>
      </c>
      <c r="G210" s="293" t="s">
        <v>1264</v>
      </c>
      <c r="H210" s="9">
        <v>20</v>
      </c>
      <c r="I210" s="80"/>
      <c r="J210" s="81">
        <f t="shared" si="142"/>
        <v>8.6260162601626007</v>
      </c>
      <c r="K210" s="80">
        <v>10.61</v>
      </c>
      <c r="L210" s="80">
        <f t="shared" si="115"/>
        <v>172.52032520325201</v>
      </c>
      <c r="M210" s="80">
        <f t="shared" si="143"/>
        <v>212.2</v>
      </c>
      <c r="N210" s="140">
        <f t="shared" si="144"/>
        <v>11.777100000000001</v>
      </c>
      <c r="O210" s="10">
        <f t="shared" si="145"/>
        <v>3.7134999999999994</v>
      </c>
      <c r="P210" s="10">
        <f t="shared" si="146"/>
        <v>235.54200000000003</v>
      </c>
      <c r="Q210" s="11">
        <f t="shared" si="147"/>
        <v>14.323499999999999</v>
      </c>
      <c r="R210" s="12">
        <f t="shared" si="148"/>
        <v>286.46999999999997</v>
      </c>
      <c r="S210" s="4">
        <f t="shared" si="149"/>
        <v>12.731999999999999</v>
      </c>
      <c r="T210" s="137">
        <f t="shared" si="150"/>
        <v>254.64</v>
      </c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>
        <v>10</v>
      </c>
      <c r="AG210" s="44">
        <f t="shared" si="133"/>
        <v>0</v>
      </c>
      <c r="AH210" s="63"/>
      <c r="AI210" s="63"/>
      <c r="AJ210" s="63">
        <f t="shared" si="138"/>
        <v>0</v>
      </c>
      <c r="AK210" s="43">
        <v>12</v>
      </c>
      <c r="AL210" s="43"/>
      <c r="AM210" s="43"/>
      <c r="AN210" s="43"/>
      <c r="AO210" s="43"/>
      <c r="AP210" s="54"/>
      <c r="AQ210" s="54"/>
      <c r="AR210" s="54"/>
      <c r="AS210" s="54"/>
      <c r="AT210" s="54"/>
      <c r="AU210" s="54"/>
      <c r="AV210" s="54"/>
      <c r="AW210" s="45">
        <f t="shared" si="131"/>
        <v>22</v>
      </c>
      <c r="AX210" s="51">
        <v>12.731999999999999</v>
      </c>
      <c r="AY210" s="51">
        <v>8.14</v>
      </c>
      <c r="AZ210" s="51">
        <f t="shared" si="139"/>
        <v>179.08</v>
      </c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47">
        <f t="shared" si="151"/>
        <v>0</v>
      </c>
      <c r="BN210" s="58"/>
      <c r="BO210" s="58">
        <f t="shared" si="132"/>
        <v>0</v>
      </c>
      <c r="BP210" s="150" t="s">
        <v>1294</v>
      </c>
      <c r="BQ210" s="137"/>
      <c r="BR210" s="138">
        <v>22</v>
      </c>
      <c r="BS210" s="63">
        <f t="shared" si="125"/>
        <v>14</v>
      </c>
      <c r="BT210" s="63">
        <v>20</v>
      </c>
      <c r="BU210" s="577">
        <v>20</v>
      </c>
      <c r="BV210" s="566">
        <v>8.6300000000000008</v>
      </c>
      <c r="BW210" s="139"/>
      <c r="BX210" s="59">
        <v>8.7100000000000009</v>
      </c>
      <c r="BY210" s="59">
        <v>15.15</v>
      </c>
      <c r="BZ210" s="139"/>
      <c r="CA210" s="5">
        <f t="shared" si="126"/>
        <v>12.731999999999999</v>
      </c>
      <c r="CB210" s="59">
        <f t="shared" si="127"/>
        <v>8.14</v>
      </c>
      <c r="CC210" s="587"/>
      <c r="CD210" s="596">
        <f t="shared" si="129"/>
        <v>10.436</v>
      </c>
      <c r="CE210" s="5">
        <f t="shared" si="130"/>
        <v>208.72</v>
      </c>
      <c r="CF210" s="724"/>
      <c r="CG210" s="606"/>
      <c r="CH210" s="707" t="str">
        <f t="shared" si="140"/>
        <v/>
      </c>
      <c r="CI210" s="59" t="str">
        <f t="shared" si="141"/>
        <v/>
      </c>
      <c r="CJ210" s="530" t="e">
        <f t="shared" si="137"/>
        <v>#VALUE!</v>
      </c>
      <c r="CK210" s="727"/>
      <c r="CL210" s="792"/>
    </row>
    <row r="211" spans="1:90" ht="13.15" customHeight="1" x14ac:dyDescent="0.25">
      <c r="A211" s="737"/>
      <c r="B211" s="37"/>
      <c r="C211" s="714"/>
      <c r="D211" s="383">
        <v>205</v>
      </c>
      <c r="E211" s="132" t="s">
        <v>141</v>
      </c>
      <c r="F211" s="183" t="s">
        <v>142</v>
      </c>
      <c r="G211" s="293" t="s">
        <v>1264</v>
      </c>
      <c r="H211" s="9"/>
      <c r="I211" s="79"/>
      <c r="J211" s="68"/>
      <c r="K211" s="79"/>
      <c r="L211" s="79">
        <f t="shared" si="115"/>
        <v>0</v>
      </c>
      <c r="M211" s="79"/>
      <c r="N211" s="140"/>
      <c r="O211" s="10"/>
      <c r="P211" s="10"/>
      <c r="Q211" s="11"/>
      <c r="R211" s="12"/>
      <c r="S211" s="4"/>
      <c r="T211" s="137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4">
        <f t="shared" si="133"/>
        <v>0</v>
      </c>
      <c r="AH211" s="63"/>
      <c r="AI211" s="63"/>
      <c r="AJ211" s="63">
        <f t="shared" si="138"/>
        <v>0</v>
      </c>
      <c r="AK211" s="43"/>
      <c r="AL211" s="43"/>
      <c r="AM211" s="43"/>
      <c r="AN211" s="43"/>
      <c r="AO211" s="43"/>
      <c r="AP211" s="54"/>
      <c r="AQ211" s="54"/>
      <c r="AR211" s="54"/>
      <c r="AS211" s="54"/>
      <c r="AT211" s="54"/>
      <c r="AU211" s="54"/>
      <c r="AV211" s="54"/>
      <c r="AW211" s="45">
        <f t="shared" si="131"/>
        <v>0</v>
      </c>
      <c r="AX211" s="58"/>
      <c r="AY211" s="58"/>
      <c r="AZ211" s="58">
        <f t="shared" si="139"/>
        <v>0</v>
      </c>
      <c r="BA211" s="74"/>
      <c r="BB211" s="74"/>
      <c r="BC211" s="74"/>
      <c r="BD211" s="74"/>
      <c r="BE211" s="74"/>
      <c r="BF211" s="74"/>
      <c r="BG211" s="74">
        <v>2</v>
      </c>
      <c r="BH211" s="74"/>
      <c r="BI211" s="74"/>
      <c r="BJ211" s="74"/>
      <c r="BK211" s="74"/>
      <c r="BL211" s="74"/>
      <c r="BM211" s="47">
        <f t="shared" si="151"/>
        <v>2</v>
      </c>
      <c r="BN211" s="47">
        <v>11.1</v>
      </c>
      <c r="BO211" s="47">
        <f t="shared" si="132"/>
        <v>22.2</v>
      </c>
      <c r="BP211" s="148"/>
      <c r="BQ211" s="137"/>
      <c r="BR211" s="138">
        <v>2</v>
      </c>
      <c r="BS211" s="63">
        <f t="shared" si="125"/>
        <v>0.66666666666666663</v>
      </c>
      <c r="BT211" s="63">
        <f>BR211</f>
        <v>2</v>
      </c>
      <c r="BU211" s="577">
        <f>BR211</f>
        <v>2</v>
      </c>
      <c r="BV211" s="566">
        <v>11.1</v>
      </c>
      <c r="BW211" s="139"/>
      <c r="BX211" s="59">
        <v>9.1300000000000008</v>
      </c>
      <c r="BY211" s="59">
        <v>15.88</v>
      </c>
      <c r="BZ211" s="139"/>
      <c r="CA211" s="5">
        <f t="shared" si="126"/>
        <v>11.1</v>
      </c>
      <c r="CB211" s="59">
        <f t="shared" si="127"/>
        <v>9.1300000000000008</v>
      </c>
      <c r="CC211" s="587"/>
      <c r="CD211" s="596">
        <f t="shared" si="129"/>
        <v>10.115</v>
      </c>
      <c r="CE211" s="5">
        <f t="shared" si="130"/>
        <v>20.23</v>
      </c>
      <c r="CF211" s="724"/>
      <c r="CG211" s="606"/>
      <c r="CH211" s="707" t="str">
        <f t="shared" si="140"/>
        <v/>
      </c>
      <c r="CI211" s="59" t="str">
        <f t="shared" si="141"/>
        <v/>
      </c>
      <c r="CJ211" s="530" t="e">
        <f t="shared" si="137"/>
        <v>#VALUE!</v>
      </c>
      <c r="CK211" s="727"/>
      <c r="CL211" s="792"/>
    </row>
    <row r="212" spans="1:90" ht="13.15" customHeight="1" x14ac:dyDescent="0.25">
      <c r="A212" s="737"/>
      <c r="B212" s="37"/>
      <c r="C212" s="714"/>
      <c r="D212" s="383">
        <v>206</v>
      </c>
      <c r="E212" s="131" t="s">
        <v>641</v>
      </c>
      <c r="F212" s="182" t="s">
        <v>642</v>
      </c>
      <c r="G212" s="293" t="s">
        <v>1264</v>
      </c>
      <c r="H212" s="9">
        <v>11</v>
      </c>
      <c r="I212" s="80"/>
      <c r="J212" s="81">
        <f t="shared" si="142"/>
        <v>0.21860885275519423</v>
      </c>
      <c r="K212" s="80">
        <v>0.2688888888888889</v>
      </c>
      <c r="L212" s="80">
        <f t="shared" si="115"/>
        <v>2.4046973803071365</v>
      </c>
      <c r="M212" s="80">
        <f>H212*K212</f>
        <v>2.9577777777777778</v>
      </c>
      <c r="N212" s="140">
        <f>K212*1.11</f>
        <v>0.29846666666666671</v>
      </c>
      <c r="O212" s="10">
        <f>K212*35%</f>
        <v>9.4111111111111104E-2</v>
      </c>
      <c r="P212" s="10">
        <f>N212*H212</f>
        <v>3.2831333333333337</v>
      </c>
      <c r="Q212" s="11">
        <f>K212+O212</f>
        <v>0.36299999999999999</v>
      </c>
      <c r="R212" s="12">
        <f>Q212*H212</f>
        <v>3.9929999999999999</v>
      </c>
      <c r="S212" s="4">
        <f>K212*1.2</f>
        <v>0.32266666666666666</v>
      </c>
      <c r="T212" s="137">
        <f>H212*S212</f>
        <v>3.5493333333333332</v>
      </c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4">
        <f t="shared" si="133"/>
        <v>0</v>
      </c>
      <c r="AH212" s="63"/>
      <c r="AI212" s="63"/>
      <c r="AJ212" s="63">
        <f t="shared" si="138"/>
        <v>0</v>
      </c>
      <c r="AK212" s="43"/>
      <c r="AL212" s="43"/>
      <c r="AM212" s="43"/>
      <c r="AN212" s="43"/>
      <c r="AO212" s="43"/>
      <c r="AP212" s="54"/>
      <c r="AQ212" s="54"/>
      <c r="AR212" s="54"/>
      <c r="AS212" s="54"/>
      <c r="AT212" s="54"/>
      <c r="AU212" s="54"/>
      <c r="AV212" s="54"/>
      <c r="AW212" s="45">
        <f t="shared" si="131"/>
        <v>0</v>
      </c>
      <c r="AX212" s="51">
        <v>0.32266666700000002</v>
      </c>
      <c r="AY212" s="46">
        <v>0.22</v>
      </c>
      <c r="AZ212" s="51">
        <f t="shared" si="139"/>
        <v>0</v>
      </c>
      <c r="BA212" s="75"/>
      <c r="BB212" s="75"/>
      <c r="BC212" s="75"/>
      <c r="BD212" s="75"/>
      <c r="BE212" s="75"/>
      <c r="BF212" s="74"/>
      <c r="BG212" s="74"/>
      <c r="BH212" s="74"/>
      <c r="BI212" s="74"/>
      <c r="BJ212" s="74"/>
      <c r="BK212" s="75"/>
      <c r="BL212" s="75"/>
      <c r="BM212" s="47">
        <f t="shared" si="151"/>
        <v>0</v>
      </c>
      <c r="BN212" s="61"/>
      <c r="BO212" s="60">
        <f t="shared" si="132"/>
        <v>0</v>
      </c>
      <c r="BP212" s="141"/>
      <c r="BQ212" s="137"/>
      <c r="BR212" s="138">
        <v>11</v>
      </c>
      <c r="BS212" s="63">
        <f t="shared" si="125"/>
        <v>3.6666666666666665</v>
      </c>
      <c r="BT212" s="63">
        <v>10</v>
      </c>
      <c r="BU212" s="577">
        <v>10</v>
      </c>
      <c r="BV212" s="566">
        <v>0.22</v>
      </c>
      <c r="BW212" s="139"/>
      <c r="BX212" s="59">
        <v>0.24</v>
      </c>
      <c r="BY212" s="59">
        <v>0.41</v>
      </c>
      <c r="BZ212" s="139"/>
      <c r="CA212" s="5">
        <f t="shared" si="126"/>
        <v>0.32266666700000002</v>
      </c>
      <c r="CB212" s="59">
        <f t="shared" si="127"/>
        <v>0.21860885275519423</v>
      </c>
      <c r="CC212" s="587"/>
      <c r="CD212" s="596">
        <f t="shared" si="129"/>
        <v>0.27063775987759714</v>
      </c>
      <c r="CE212" s="5">
        <f t="shared" si="130"/>
        <v>2.7063775987759713</v>
      </c>
      <c r="CF212" s="724"/>
      <c r="CG212" s="606"/>
      <c r="CH212" s="707" t="str">
        <f t="shared" si="140"/>
        <v/>
      </c>
      <c r="CI212" s="59" t="str">
        <f t="shared" si="141"/>
        <v/>
      </c>
      <c r="CJ212" s="530" t="e">
        <f t="shared" si="137"/>
        <v>#VALUE!</v>
      </c>
      <c r="CK212" s="727"/>
      <c r="CL212" s="792"/>
    </row>
    <row r="213" spans="1:90" ht="13.15" customHeight="1" x14ac:dyDescent="0.25">
      <c r="A213" s="737"/>
      <c r="B213" s="37"/>
      <c r="C213" s="714"/>
      <c r="D213" s="383">
        <v>207</v>
      </c>
      <c r="E213" s="131" t="s">
        <v>643</v>
      </c>
      <c r="F213" s="182" t="s">
        <v>644</v>
      </c>
      <c r="G213" s="293" t="s">
        <v>1264</v>
      </c>
      <c r="H213" s="9">
        <v>4</v>
      </c>
      <c r="I213" s="80"/>
      <c r="J213" s="81">
        <f t="shared" si="142"/>
        <v>0.30081300813008133</v>
      </c>
      <c r="K213" s="80">
        <v>0.37</v>
      </c>
      <c r="L213" s="80">
        <f t="shared" si="115"/>
        <v>1.2032520325203253</v>
      </c>
      <c r="M213" s="80">
        <f>H213*K213</f>
        <v>1.48</v>
      </c>
      <c r="N213" s="140">
        <f>K213*1.11</f>
        <v>0.41070000000000001</v>
      </c>
      <c r="O213" s="10">
        <f>K213*35%</f>
        <v>0.1295</v>
      </c>
      <c r="P213" s="10">
        <f>N213*H213</f>
        <v>1.6428</v>
      </c>
      <c r="Q213" s="11">
        <f>K213+O213</f>
        <v>0.4995</v>
      </c>
      <c r="R213" s="12">
        <f>Q213*H213</f>
        <v>1.998</v>
      </c>
      <c r="S213" s="4">
        <f>K213*1.2</f>
        <v>0.44400000000000001</v>
      </c>
      <c r="T213" s="137">
        <f>H213*S213</f>
        <v>1.776</v>
      </c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>
        <v>8</v>
      </c>
      <c r="AG213" s="44">
        <f t="shared" si="133"/>
        <v>0</v>
      </c>
      <c r="AH213" s="63"/>
      <c r="AI213" s="63"/>
      <c r="AJ213" s="63">
        <f t="shared" si="138"/>
        <v>0</v>
      </c>
      <c r="AK213" s="43"/>
      <c r="AL213" s="43"/>
      <c r="AM213" s="43"/>
      <c r="AN213" s="43"/>
      <c r="AO213" s="43"/>
      <c r="AP213" s="54"/>
      <c r="AQ213" s="54"/>
      <c r="AR213" s="54"/>
      <c r="AS213" s="54"/>
      <c r="AT213" s="54"/>
      <c r="AU213" s="54"/>
      <c r="AV213" s="54"/>
      <c r="AW213" s="45">
        <f t="shared" si="131"/>
        <v>8</v>
      </c>
      <c r="AX213" s="51">
        <v>0.44400000000000001</v>
      </c>
      <c r="AY213" s="45">
        <v>0.28000000000000003</v>
      </c>
      <c r="AZ213" s="51">
        <f t="shared" si="139"/>
        <v>2.2400000000000002</v>
      </c>
      <c r="BA213" s="43"/>
      <c r="BB213" s="43"/>
      <c r="BC213" s="43"/>
      <c r="BD213" s="43"/>
      <c r="BE213" s="43"/>
      <c r="BF213" s="74"/>
      <c r="BG213" s="74"/>
      <c r="BH213" s="74"/>
      <c r="BI213" s="74"/>
      <c r="BJ213" s="74"/>
      <c r="BK213" s="43"/>
      <c r="BL213" s="43"/>
      <c r="BM213" s="47">
        <f t="shared" si="151"/>
        <v>0</v>
      </c>
      <c r="BN213" s="59"/>
      <c r="BO213" s="60">
        <f t="shared" si="132"/>
        <v>0</v>
      </c>
      <c r="BP213" s="141"/>
      <c r="BQ213" s="137"/>
      <c r="BR213" s="138">
        <v>8</v>
      </c>
      <c r="BS213" s="63">
        <f t="shared" si="125"/>
        <v>4</v>
      </c>
      <c r="BT213" s="63">
        <f>BR213</f>
        <v>8</v>
      </c>
      <c r="BU213" s="577">
        <f>BR213</f>
        <v>8</v>
      </c>
      <c r="BV213" s="566">
        <v>0.3</v>
      </c>
      <c r="BW213" s="139"/>
      <c r="BX213" s="59">
        <v>0.3</v>
      </c>
      <c r="BY213" s="59">
        <v>0.53</v>
      </c>
      <c r="BZ213" s="139"/>
      <c r="CA213" s="5">
        <f t="shared" si="126"/>
        <v>0.44400000000000001</v>
      </c>
      <c r="CB213" s="59">
        <f t="shared" si="127"/>
        <v>0.28000000000000003</v>
      </c>
      <c r="CC213" s="587"/>
      <c r="CD213" s="596">
        <f t="shared" si="129"/>
        <v>0.36199999999999999</v>
      </c>
      <c r="CE213" s="5">
        <f t="shared" si="130"/>
        <v>2.8959999999999999</v>
      </c>
      <c r="CF213" s="724"/>
      <c r="CG213" s="606"/>
      <c r="CH213" s="707" t="str">
        <f t="shared" si="140"/>
        <v/>
      </c>
      <c r="CI213" s="59" t="str">
        <f t="shared" si="141"/>
        <v/>
      </c>
      <c r="CJ213" s="530" t="e">
        <f t="shared" si="137"/>
        <v>#VALUE!</v>
      </c>
      <c r="CK213" s="727"/>
      <c r="CL213" s="792"/>
    </row>
    <row r="214" spans="1:90" ht="13.15" customHeight="1" x14ac:dyDescent="0.25">
      <c r="A214" s="737"/>
      <c r="B214" s="154"/>
      <c r="C214" s="714"/>
      <c r="D214" s="383">
        <v>208</v>
      </c>
      <c r="E214" s="131" t="s">
        <v>645</v>
      </c>
      <c r="F214" s="182" t="s">
        <v>646</v>
      </c>
      <c r="G214" s="293" t="s">
        <v>1264</v>
      </c>
      <c r="H214" s="9">
        <v>30</v>
      </c>
      <c r="I214" s="80"/>
      <c r="J214" s="81">
        <f t="shared" si="142"/>
        <v>0.38672086720867205</v>
      </c>
      <c r="K214" s="80">
        <v>0.47566666666666663</v>
      </c>
      <c r="L214" s="80">
        <f t="shared" si="115"/>
        <v>11.601626016260163</v>
      </c>
      <c r="M214" s="80">
        <f>H214*K214</f>
        <v>14.27</v>
      </c>
      <c r="N214" s="140">
        <f>K214*1.11</f>
        <v>0.52798999999999996</v>
      </c>
      <c r="O214" s="10">
        <f>K214*35%</f>
        <v>0.16648333333333332</v>
      </c>
      <c r="P214" s="10">
        <f>N214*H214</f>
        <v>15.839699999999999</v>
      </c>
      <c r="Q214" s="11">
        <f>K214+O214</f>
        <v>0.64215</v>
      </c>
      <c r="R214" s="12">
        <f>Q214*H214</f>
        <v>19.264499999999998</v>
      </c>
      <c r="S214" s="4">
        <f>K214*1.2</f>
        <v>0.57079999999999997</v>
      </c>
      <c r="T214" s="137">
        <f>H214*S214</f>
        <v>17.123999999999999</v>
      </c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>
        <v>19</v>
      </c>
      <c r="AG214" s="44">
        <f t="shared" si="133"/>
        <v>0</v>
      </c>
      <c r="AH214" s="63"/>
      <c r="AI214" s="63"/>
      <c r="AJ214" s="63">
        <f t="shared" si="138"/>
        <v>0</v>
      </c>
      <c r="AK214" s="43"/>
      <c r="AL214" s="43">
        <v>4</v>
      </c>
      <c r="AM214" s="43"/>
      <c r="AN214" s="43">
        <v>4</v>
      </c>
      <c r="AO214" s="43"/>
      <c r="AP214" s="54"/>
      <c r="AQ214" s="54"/>
      <c r="AR214" s="54"/>
      <c r="AS214" s="54"/>
      <c r="AT214" s="54"/>
      <c r="AU214" s="54"/>
      <c r="AV214" s="54"/>
      <c r="AW214" s="45">
        <f t="shared" si="131"/>
        <v>27</v>
      </c>
      <c r="AX214" s="51">
        <v>0.57079999999999997</v>
      </c>
      <c r="AY214" s="45">
        <v>0.37</v>
      </c>
      <c r="AZ214" s="51">
        <f t="shared" si="139"/>
        <v>9.99</v>
      </c>
      <c r="BA214" s="43"/>
      <c r="BB214" s="43"/>
      <c r="BC214" s="43"/>
      <c r="BD214" s="43"/>
      <c r="BE214" s="43"/>
      <c r="BF214" s="74"/>
      <c r="BG214" s="74"/>
      <c r="BH214" s="74"/>
      <c r="BI214" s="74"/>
      <c r="BJ214" s="74"/>
      <c r="BK214" s="43"/>
      <c r="BL214" s="43"/>
      <c r="BM214" s="47">
        <f t="shared" si="151"/>
        <v>0</v>
      </c>
      <c r="BN214" s="59"/>
      <c r="BO214" s="60">
        <f t="shared" si="132"/>
        <v>0</v>
      </c>
      <c r="BP214" s="145"/>
      <c r="BQ214" s="137"/>
      <c r="BR214" s="138">
        <v>30</v>
      </c>
      <c r="BS214" s="63">
        <f t="shared" si="125"/>
        <v>19</v>
      </c>
      <c r="BT214" s="63">
        <f t="shared" ref="BT214:BT221" si="152">BR214</f>
        <v>30</v>
      </c>
      <c r="BU214" s="577">
        <f>BR214</f>
        <v>30</v>
      </c>
      <c r="BV214" s="566">
        <v>0.39</v>
      </c>
      <c r="BW214" s="139"/>
      <c r="BX214" s="59">
        <v>0.39</v>
      </c>
      <c r="BY214" s="59">
        <v>0.68</v>
      </c>
      <c r="BZ214" s="139"/>
      <c r="CA214" s="5">
        <f t="shared" si="126"/>
        <v>0.57079999999999997</v>
      </c>
      <c r="CB214" s="59">
        <f t="shared" si="127"/>
        <v>0.37</v>
      </c>
      <c r="CC214" s="587"/>
      <c r="CD214" s="596">
        <f t="shared" si="129"/>
        <v>0.47039999999999998</v>
      </c>
      <c r="CE214" s="5">
        <f t="shared" si="130"/>
        <v>14.112</v>
      </c>
      <c r="CF214" s="724"/>
      <c r="CG214" s="606"/>
      <c r="CH214" s="707" t="str">
        <f t="shared" si="140"/>
        <v/>
      </c>
      <c r="CI214" s="59" t="str">
        <f t="shared" si="141"/>
        <v/>
      </c>
      <c r="CJ214" s="530" t="e">
        <f t="shared" si="137"/>
        <v>#VALUE!</v>
      </c>
      <c r="CK214" s="727"/>
      <c r="CL214" s="792"/>
    </row>
    <row r="215" spans="1:90" ht="13.15" customHeight="1" thickBot="1" x14ac:dyDescent="0.3">
      <c r="A215" s="738"/>
      <c r="B215" s="244">
        <v>85</v>
      </c>
      <c r="C215" s="715"/>
      <c r="D215" s="384">
        <v>209</v>
      </c>
      <c r="E215" s="255" t="s">
        <v>141</v>
      </c>
      <c r="F215" s="256" t="s">
        <v>142</v>
      </c>
      <c r="G215" s="294" t="s">
        <v>1264</v>
      </c>
      <c r="H215" s="101"/>
      <c r="I215" s="250"/>
      <c r="J215" s="251"/>
      <c r="K215" s="250"/>
      <c r="L215" s="250">
        <f>M215/1.23</f>
        <v>0</v>
      </c>
      <c r="M215" s="250"/>
      <c r="N215" s="204"/>
      <c r="O215" s="19"/>
      <c r="P215" s="19"/>
      <c r="Q215" s="20"/>
      <c r="R215" s="21"/>
      <c r="S215" s="205"/>
      <c r="T215" s="206"/>
      <c r="U215" s="104"/>
      <c r="V215" s="104"/>
      <c r="W215" s="104"/>
      <c r="X215" s="104"/>
      <c r="Y215" s="104"/>
      <c r="Z215" s="104"/>
      <c r="AA215" s="104"/>
      <c r="AB215" s="104"/>
      <c r="AC215" s="104"/>
      <c r="AD215" s="104"/>
      <c r="AE215" s="104"/>
      <c r="AF215" s="104"/>
      <c r="AG215" s="105">
        <f>SUM(U215:AE215)</f>
        <v>0</v>
      </c>
      <c r="AH215" s="106"/>
      <c r="AI215" s="106"/>
      <c r="AJ215" s="106">
        <f>AG215*AI215</f>
        <v>0</v>
      </c>
      <c r="AK215" s="104"/>
      <c r="AL215" s="104"/>
      <c r="AM215" s="104"/>
      <c r="AN215" s="104"/>
      <c r="AO215" s="104"/>
      <c r="AP215" s="107"/>
      <c r="AQ215" s="107"/>
      <c r="AR215" s="107"/>
      <c r="AS215" s="107"/>
      <c r="AT215" s="107"/>
      <c r="AU215" s="107"/>
      <c r="AV215" s="107"/>
      <c r="AW215" s="108">
        <f>SUM(AK215:AV215)+AF215</f>
        <v>0</v>
      </c>
      <c r="AX215" s="252"/>
      <c r="AY215" s="257"/>
      <c r="AZ215" s="252">
        <f>AW215*AY215</f>
        <v>0</v>
      </c>
      <c r="BA215" s="127"/>
      <c r="BB215" s="127"/>
      <c r="BC215" s="127"/>
      <c r="BD215" s="127"/>
      <c r="BE215" s="127"/>
      <c r="BF215" s="110"/>
      <c r="BG215" s="110"/>
      <c r="BH215" s="110"/>
      <c r="BI215" s="110"/>
      <c r="BJ215" s="110"/>
      <c r="BK215" s="127"/>
      <c r="BL215" s="127"/>
      <c r="BM215" s="111">
        <f>SUM(BA215:BL215)</f>
        <v>0</v>
      </c>
      <c r="BN215" s="257"/>
      <c r="BO215" s="252">
        <f>BM215*BN215</f>
        <v>0</v>
      </c>
      <c r="BP215" s="286"/>
      <c r="BQ215" s="206"/>
      <c r="BR215" s="208">
        <v>0</v>
      </c>
      <c r="BS215" s="106">
        <f t="shared" si="125"/>
        <v>0</v>
      </c>
      <c r="BT215" s="106">
        <f t="shared" si="152"/>
        <v>0</v>
      </c>
      <c r="BU215" s="578">
        <v>2</v>
      </c>
      <c r="BV215" s="567"/>
      <c r="BW215" s="209"/>
      <c r="BX215" s="112">
        <v>9.1300000000000008</v>
      </c>
      <c r="BY215" s="112">
        <v>15.88</v>
      </c>
      <c r="BZ215" s="209"/>
      <c r="CA215" s="210">
        <f t="shared" si="126"/>
        <v>15.88</v>
      </c>
      <c r="CB215" s="112">
        <f t="shared" si="127"/>
        <v>9.1300000000000008</v>
      </c>
      <c r="CC215" s="588"/>
      <c r="CD215" s="597">
        <f t="shared" si="129"/>
        <v>12.505000000000001</v>
      </c>
      <c r="CE215" s="210">
        <f t="shared" si="130"/>
        <v>25.01</v>
      </c>
      <c r="CF215" s="725"/>
      <c r="CG215" s="607"/>
      <c r="CH215" s="708" t="str">
        <f t="shared" si="140"/>
        <v/>
      </c>
      <c r="CI215" s="112" t="str">
        <f t="shared" si="141"/>
        <v/>
      </c>
      <c r="CJ215" s="531" t="e">
        <f t="shared" si="137"/>
        <v>#VALUE!</v>
      </c>
      <c r="CK215" s="728"/>
      <c r="CL215" s="793"/>
    </row>
    <row r="216" spans="1:90" ht="13.15" customHeight="1" x14ac:dyDescent="0.25">
      <c r="A216" s="734" t="s">
        <v>457</v>
      </c>
      <c r="B216" s="114"/>
      <c r="C216" s="711">
        <v>24</v>
      </c>
      <c r="D216" s="382">
        <v>210</v>
      </c>
      <c r="E216" s="193" t="s">
        <v>647</v>
      </c>
      <c r="F216" s="283" t="s">
        <v>648</v>
      </c>
      <c r="G216" s="292" t="s">
        <v>1264</v>
      </c>
      <c r="H216" s="92">
        <v>3</v>
      </c>
      <c r="I216" s="115"/>
      <c r="J216" s="116">
        <f t="shared" si="142"/>
        <v>55.284552845528459</v>
      </c>
      <c r="K216" s="115">
        <v>68</v>
      </c>
      <c r="L216" s="115">
        <f t="shared" si="115"/>
        <v>165.85365853658536</v>
      </c>
      <c r="M216" s="115">
        <f>H216*K216</f>
        <v>204</v>
      </c>
      <c r="N216" s="236">
        <f>K216*1.11</f>
        <v>75.48</v>
      </c>
      <c r="O216" s="22">
        <f t="shared" ref="O216:O310" si="153">K216*35%</f>
        <v>23.799999999999997</v>
      </c>
      <c r="P216" s="22">
        <f>N216*H216</f>
        <v>226.44</v>
      </c>
      <c r="Q216" s="23">
        <f t="shared" ref="Q216:Q310" si="154">K216+O216</f>
        <v>91.8</v>
      </c>
      <c r="R216" s="24">
        <f>Q216*H216</f>
        <v>275.39999999999998</v>
      </c>
      <c r="S216" s="94">
        <f>K216*1.2</f>
        <v>81.599999999999994</v>
      </c>
      <c r="T216" s="196">
        <f>H216*S216</f>
        <v>244.79999999999998</v>
      </c>
      <c r="U216" s="95"/>
      <c r="V216" s="95"/>
      <c r="W216" s="95"/>
      <c r="X216" s="95"/>
      <c r="Y216" s="95"/>
      <c r="Z216" s="95"/>
      <c r="AA216" s="95"/>
      <c r="AB216" s="95"/>
      <c r="AC216" s="95"/>
      <c r="AD216" s="95"/>
      <c r="AE216" s="95"/>
      <c r="AF216" s="95"/>
      <c r="AG216" s="96">
        <f t="shared" si="133"/>
        <v>0</v>
      </c>
      <c r="AH216" s="198"/>
      <c r="AI216" s="198"/>
      <c r="AJ216" s="198">
        <f t="shared" si="138"/>
        <v>0</v>
      </c>
      <c r="AK216" s="95"/>
      <c r="AL216" s="95"/>
      <c r="AM216" s="95"/>
      <c r="AN216" s="95"/>
      <c r="AO216" s="95"/>
      <c r="AP216" s="97"/>
      <c r="AQ216" s="97"/>
      <c r="AR216" s="97"/>
      <c r="AS216" s="97"/>
      <c r="AT216" s="97"/>
      <c r="AU216" s="97"/>
      <c r="AV216" s="97"/>
      <c r="AW216" s="98">
        <f t="shared" si="131"/>
        <v>0</v>
      </c>
      <c r="AX216" s="118">
        <v>81.599999999999994</v>
      </c>
      <c r="AY216" s="119">
        <v>48.16</v>
      </c>
      <c r="AZ216" s="118">
        <f t="shared" si="139"/>
        <v>0</v>
      </c>
      <c r="BA216" s="120"/>
      <c r="BB216" s="120"/>
      <c r="BC216" s="120"/>
      <c r="BD216" s="120"/>
      <c r="BE216" s="120"/>
      <c r="BF216" s="121"/>
      <c r="BG216" s="121"/>
      <c r="BH216" s="121"/>
      <c r="BI216" s="121"/>
      <c r="BJ216" s="121"/>
      <c r="BK216" s="120"/>
      <c r="BL216" s="120"/>
      <c r="BM216" s="100">
        <f t="shared" si="151"/>
        <v>0</v>
      </c>
      <c r="BN216" s="122"/>
      <c r="BO216" s="123">
        <f t="shared" si="132"/>
        <v>0</v>
      </c>
      <c r="BP216" s="243"/>
      <c r="BQ216" s="196"/>
      <c r="BR216" s="197">
        <v>3</v>
      </c>
      <c r="BS216" s="198">
        <f t="shared" si="125"/>
        <v>1</v>
      </c>
      <c r="BT216" s="198">
        <f t="shared" si="152"/>
        <v>3</v>
      </c>
      <c r="BU216" s="579">
        <v>1</v>
      </c>
      <c r="BV216" s="565">
        <v>55.28</v>
      </c>
      <c r="BW216" s="200"/>
      <c r="BX216" s="199"/>
      <c r="BY216" s="199"/>
      <c r="BZ216" s="200"/>
      <c r="CA216" s="201">
        <f t="shared" si="126"/>
        <v>81.599999999999994</v>
      </c>
      <c r="CB216" s="199">
        <f t="shared" si="127"/>
        <v>48.16</v>
      </c>
      <c r="CC216" s="586"/>
      <c r="CD216" s="595">
        <f t="shared" si="129"/>
        <v>64.88</v>
      </c>
      <c r="CE216" s="201">
        <f t="shared" si="130"/>
        <v>64.88</v>
      </c>
      <c r="CF216" s="723">
        <f>SUM(CE216:CE217)</f>
        <v>108.85499999999999</v>
      </c>
      <c r="CG216" s="605"/>
      <c r="CH216" s="706" t="str">
        <f t="shared" si="140"/>
        <v/>
      </c>
      <c r="CI216" s="199" t="str">
        <f t="shared" si="141"/>
        <v/>
      </c>
      <c r="CJ216" s="529" t="e">
        <f t="shared" si="137"/>
        <v>#VALUE!</v>
      </c>
      <c r="CK216" s="732" t="e">
        <f>SUM(CJ216:CJ217)</f>
        <v>#VALUE!</v>
      </c>
      <c r="CL216" s="794" t="e">
        <f>(CF216-CK216)/CF216</f>
        <v>#VALUE!</v>
      </c>
    </row>
    <row r="217" spans="1:90" ht="13.15" customHeight="1" thickBot="1" x14ac:dyDescent="0.3">
      <c r="A217" s="738"/>
      <c r="B217" s="125"/>
      <c r="C217" s="715"/>
      <c r="D217" s="384">
        <v>211</v>
      </c>
      <c r="E217" s="202"/>
      <c r="F217" s="256" t="s">
        <v>787</v>
      </c>
      <c r="G217" s="294" t="s">
        <v>1264</v>
      </c>
      <c r="H217" s="101">
        <v>0</v>
      </c>
      <c r="I217" s="101">
        <v>50</v>
      </c>
      <c r="J217" s="270"/>
      <c r="K217" s="101"/>
      <c r="L217" s="101">
        <f t="shared" si="115"/>
        <v>0</v>
      </c>
      <c r="M217" s="101"/>
      <c r="N217" s="204"/>
      <c r="O217" s="19"/>
      <c r="P217" s="19"/>
      <c r="Q217" s="20"/>
      <c r="R217" s="21"/>
      <c r="S217" s="205"/>
      <c r="T217" s="206"/>
      <c r="U217" s="104"/>
      <c r="V217" s="104"/>
      <c r="W217" s="104"/>
      <c r="X217" s="104"/>
      <c r="Y217" s="104"/>
      <c r="Z217" s="104"/>
      <c r="AA217" s="104"/>
      <c r="AB217" s="104"/>
      <c r="AC217" s="104"/>
      <c r="AD217" s="104"/>
      <c r="AE217" s="104"/>
      <c r="AF217" s="104"/>
      <c r="AG217" s="105">
        <v>0</v>
      </c>
      <c r="AH217" s="105">
        <v>50</v>
      </c>
      <c r="AI217" s="105">
        <v>37.950000000000003</v>
      </c>
      <c r="AJ217" s="105">
        <f t="shared" si="138"/>
        <v>0</v>
      </c>
      <c r="AK217" s="104"/>
      <c r="AL217" s="104"/>
      <c r="AM217" s="104"/>
      <c r="AN217" s="104"/>
      <c r="AO217" s="104"/>
      <c r="AP217" s="107"/>
      <c r="AQ217" s="107"/>
      <c r="AR217" s="107"/>
      <c r="AS217" s="107"/>
      <c r="AT217" s="107"/>
      <c r="AU217" s="107"/>
      <c r="AV217" s="107"/>
      <c r="AW217" s="108">
        <f t="shared" si="131"/>
        <v>0</v>
      </c>
      <c r="AX217" s="252"/>
      <c r="AY217" s="257"/>
      <c r="AZ217" s="252"/>
      <c r="BA217" s="127"/>
      <c r="BB217" s="127"/>
      <c r="BC217" s="127"/>
      <c r="BD217" s="127"/>
      <c r="BE217" s="127"/>
      <c r="BF217" s="110"/>
      <c r="BG217" s="110"/>
      <c r="BH217" s="110"/>
      <c r="BI217" s="110"/>
      <c r="BJ217" s="110"/>
      <c r="BK217" s="127"/>
      <c r="BL217" s="127"/>
      <c r="BM217" s="111">
        <f t="shared" si="151"/>
        <v>0</v>
      </c>
      <c r="BN217" s="128"/>
      <c r="BO217" s="113">
        <f t="shared" si="132"/>
        <v>0</v>
      </c>
      <c r="BP217" s="207"/>
      <c r="BQ217" s="206"/>
      <c r="BR217" s="208">
        <v>0</v>
      </c>
      <c r="BS217" s="106">
        <f t="shared" si="125"/>
        <v>0</v>
      </c>
      <c r="BT217" s="106">
        <f t="shared" si="152"/>
        <v>0</v>
      </c>
      <c r="BU217" s="578">
        <v>1</v>
      </c>
      <c r="BV217" s="567">
        <v>50</v>
      </c>
      <c r="BW217" s="209"/>
      <c r="BX217" s="112"/>
      <c r="BY217" s="112"/>
      <c r="BZ217" s="209"/>
      <c r="CA217" s="210">
        <f t="shared" si="126"/>
        <v>50</v>
      </c>
      <c r="CB217" s="112">
        <f t="shared" si="127"/>
        <v>37.950000000000003</v>
      </c>
      <c r="CC217" s="588"/>
      <c r="CD217" s="597">
        <f t="shared" si="129"/>
        <v>43.975000000000001</v>
      </c>
      <c r="CE217" s="210">
        <f t="shared" si="130"/>
        <v>43.975000000000001</v>
      </c>
      <c r="CF217" s="725"/>
      <c r="CG217" s="607"/>
      <c r="CH217" s="708" t="str">
        <f t="shared" si="140"/>
        <v/>
      </c>
      <c r="CI217" s="112" t="str">
        <f t="shared" si="141"/>
        <v/>
      </c>
      <c r="CJ217" s="531" t="e">
        <f t="shared" si="137"/>
        <v>#VALUE!</v>
      </c>
      <c r="CK217" s="728"/>
      <c r="CL217" s="793"/>
    </row>
    <row r="218" spans="1:90" ht="13.15" customHeight="1" thickBot="1" x14ac:dyDescent="0.3">
      <c r="A218" s="211" t="s">
        <v>458</v>
      </c>
      <c r="B218" s="212"/>
      <c r="C218" s="386">
        <v>25</v>
      </c>
      <c r="D218" s="385">
        <v>212</v>
      </c>
      <c r="E218" s="213" t="s">
        <v>649</v>
      </c>
      <c r="F218" s="214" t="s">
        <v>937</v>
      </c>
      <c r="G218" s="295" t="s">
        <v>1264</v>
      </c>
      <c r="H218" s="215">
        <v>7</v>
      </c>
      <c r="I218" s="266"/>
      <c r="J218" s="267">
        <f t="shared" si="142"/>
        <v>1.9512195121951219</v>
      </c>
      <c r="K218" s="266">
        <v>2.4</v>
      </c>
      <c r="L218" s="266">
        <f t="shared" si="115"/>
        <v>13.658536585365855</v>
      </c>
      <c r="M218" s="266">
        <f>H218*K218</f>
        <v>16.8</v>
      </c>
      <c r="N218" s="218">
        <f t="shared" ref="N218:N310" si="155">K218*1.11</f>
        <v>2.6640000000000001</v>
      </c>
      <c r="O218" s="25">
        <f t="shared" si="153"/>
        <v>0.84</v>
      </c>
      <c r="P218" s="25">
        <f>N218*H218</f>
        <v>18.648</v>
      </c>
      <c r="Q218" s="26">
        <f t="shared" si="154"/>
        <v>3.2399999999999998</v>
      </c>
      <c r="R218" s="27">
        <f>Q218*H218</f>
        <v>22.68</v>
      </c>
      <c r="S218" s="219">
        <f t="shared" ref="S218:S310" si="156">K218*1.2</f>
        <v>2.88</v>
      </c>
      <c r="T218" s="220">
        <f>H218*S218</f>
        <v>20.16</v>
      </c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F218" s="221"/>
      <c r="AG218" s="222">
        <f t="shared" si="133"/>
        <v>0</v>
      </c>
      <c r="AH218" s="227"/>
      <c r="AI218" s="227"/>
      <c r="AJ218" s="227">
        <f t="shared" ref="AJ218:AJ238" si="157">AG218*AI218</f>
        <v>0</v>
      </c>
      <c r="AK218" s="221"/>
      <c r="AL218" s="221"/>
      <c r="AM218" s="221"/>
      <c r="AN218" s="221"/>
      <c r="AO218" s="221"/>
      <c r="AP218" s="224"/>
      <c r="AQ218" s="224"/>
      <c r="AR218" s="224"/>
      <c r="AS218" s="224"/>
      <c r="AT218" s="224"/>
      <c r="AU218" s="224"/>
      <c r="AV218" s="224"/>
      <c r="AW218" s="225">
        <f t="shared" si="131"/>
        <v>0</v>
      </c>
      <c r="AX218" s="268">
        <v>2.88</v>
      </c>
      <c r="AY218" s="273">
        <v>0.9</v>
      </c>
      <c r="AZ218" s="268">
        <f>AW218*AY218</f>
        <v>0</v>
      </c>
      <c r="BA218" s="240"/>
      <c r="BB218" s="240"/>
      <c r="BC218" s="240"/>
      <c r="BD218" s="240"/>
      <c r="BE218" s="240"/>
      <c r="BF218" s="228"/>
      <c r="BG218" s="228"/>
      <c r="BH218" s="228"/>
      <c r="BI218" s="228"/>
      <c r="BJ218" s="228"/>
      <c r="BK218" s="240"/>
      <c r="BL218" s="240"/>
      <c r="BM218" s="229">
        <f t="shared" si="151"/>
        <v>0</v>
      </c>
      <c r="BN218" s="274"/>
      <c r="BO218" s="231">
        <f t="shared" si="132"/>
        <v>0</v>
      </c>
      <c r="BP218" s="269"/>
      <c r="BQ218" s="220"/>
      <c r="BR218" s="233">
        <v>7</v>
      </c>
      <c r="BS218" s="227">
        <f t="shared" si="125"/>
        <v>2.3333333333333335</v>
      </c>
      <c r="BT218" s="227">
        <f t="shared" si="152"/>
        <v>7</v>
      </c>
      <c r="BU218" s="583">
        <f>BR218</f>
        <v>7</v>
      </c>
      <c r="BV218" s="573">
        <f>(J218+AY218)/2</f>
        <v>1.4256097560975609</v>
      </c>
      <c r="BW218" s="234"/>
      <c r="BX218" s="230"/>
      <c r="BY218" s="230"/>
      <c r="BZ218" s="234"/>
      <c r="CA218" s="235">
        <f t="shared" si="126"/>
        <v>2.88</v>
      </c>
      <c r="CB218" s="230">
        <f t="shared" si="127"/>
        <v>0.9</v>
      </c>
      <c r="CC218" s="592"/>
      <c r="CD218" s="601">
        <f t="shared" si="129"/>
        <v>1.89</v>
      </c>
      <c r="CE218" s="235">
        <f t="shared" si="130"/>
        <v>13.229999999999999</v>
      </c>
      <c r="CF218" s="602">
        <f>SUM(CE218)</f>
        <v>13.229999999999999</v>
      </c>
      <c r="CG218" s="611"/>
      <c r="CH218" s="709" t="str">
        <f t="shared" si="140"/>
        <v/>
      </c>
      <c r="CI218" s="230" t="str">
        <f t="shared" si="141"/>
        <v/>
      </c>
      <c r="CJ218" s="532" t="e">
        <f t="shared" si="137"/>
        <v>#VALUE!</v>
      </c>
      <c r="CK218" s="301" t="e">
        <f>SUM(CJ218)</f>
        <v>#VALUE!</v>
      </c>
      <c r="CL218" s="452" t="e">
        <f>(CF218-CK218)/CF218</f>
        <v>#VALUE!</v>
      </c>
    </row>
    <row r="219" spans="1:90" ht="13.15" customHeight="1" x14ac:dyDescent="0.25">
      <c r="A219" s="734" t="s">
        <v>459</v>
      </c>
      <c r="B219" s="91">
        <v>90</v>
      </c>
      <c r="C219" s="711">
        <v>26</v>
      </c>
      <c r="D219" s="382">
        <v>213</v>
      </c>
      <c r="E219" s="193" t="s">
        <v>650</v>
      </c>
      <c r="F219" s="194" t="s">
        <v>651</v>
      </c>
      <c r="G219" s="292" t="s">
        <v>1264</v>
      </c>
      <c r="H219" s="92">
        <v>1</v>
      </c>
      <c r="I219" s="115"/>
      <c r="J219" s="116">
        <f t="shared" si="142"/>
        <v>5.691056910569106</v>
      </c>
      <c r="K219" s="115">
        <v>7</v>
      </c>
      <c r="L219" s="115">
        <f t="shared" si="115"/>
        <v>5.691056910569106</v>
      </c>
      <c r="M219" s="115">
        <f>H219*K219</f>
        <v>7</v>
      </c>
      <c r="N219" s="236">
        <f t="shared" si="155"/>
        <v>7.7700000000000005</v>
      </c>
      <c r="O219" s="22">
        <f t="shared" si="153"/>
        <v>2.4499999999999997</v>
      </c>
      <c r="P219" s="22">
        <f>N219*H219</f>
        <v>7.7700000000000005</v>
      </c>
      <c r="Q219" s="23">
        <f t="shared" si="154"/>
        <v>9.4499999999999993</v>
      </c>
      <c r="R219" s="24">
        <f>Q219*H219</f>
        <v>9.4499999999999993</v>
      </c>
      <c r="S219" s="94">
        <f t="shared" si="156"/>
        <v>8.4</v>
      </c>
      <c r="T219" s="196">
        <f>H219*S219</f>
        <v>8.4</v>
      </c>
      <c r="U219" s="95"/>
      <c r="V219" s="95"/>
      <c r="W219" s="95"/>
      <c r="X219" s="95"/>
      <c r="Y219" s="95"/>
      <c r="Z219" s="95"/>
      <c r="AA219" s="95"/>
      <c r="AB219" s="95"/>
      <c r="AC219" s="95"/>
      <c r="AD219" s="95"/>
      <c r="AE219" s="95"/>
      <c r="AF219" s="95">
        <v>1</v>
      </c>
      <c r="AG219" s="96">
        <f t="shared" si="133"/>
        <v>0</v>
      </c>
      <c r="AH219" s="198"/>
      <c r="AI219" s="198"/>
      <c r="AJ219" s="198">
        <f t="shared" si="157"/>
        <v>0</v>
      </c>
      <c r="AK219" s="95"/>
      <c r="AL219" s="95"/>
      <c r="AM219" s="95"/>
      <c r="AN219" s="95"/>
      <c r="AO219" s="95"/>
      <c r="AP219" s="97"/>
      <c r="AQ219" s="97"/>
      <c r="AR219" s="97"/>
      <c r="AS219" s="97"/>
      <c r="AT219" s="97"/>
      <c r="AU219" s="97"/>
      <c r="AV219" s="97"/>
      <c r="AW219" s="98">
        <f t="shared" si="131"/>
        <v>1</v>
      </c>
      <c r="AX219" s="118">
        <v>8.4</v>
      </c>
      <c r="AY219" s="98">
        <v>1.77</v>
      </c>
      <c r="AZ219" s="118">
        <f>AW219*AY219</f>
        <v>1.77</v>
      </c>
      <c r="BA219" s="95"/>
      <c r="BB219" s="95"/>
      <c r="BC219" s="95"/>
      <c r="BD219" s="95"/>
      <c r="BE219" s="95"/>
      <c r="BF219" s="121"/>
      <c r="BG219" s="121"/>
      <c r="BH219" s="121"/>
      <c r="BI219" s="121"/>
      <c r="BJ219" s="121"/>
      <c r="BK219" s="95"/>
      <c r="BL219" s="95"/>
      <c r="BM219" s="100">
        <f t="shared" si="151"/>
        <v>0</v>
      </c>
      <c r="BN219" s="199"/>
      <c r="BO219" s="123">
        <f t="shared" si="132"/>
        <v>0</v>
      </c>
      <c r="BP219" s="243"/>
      <c r="BQ219" s="196"/>
      <c r="BR219" s="197">
        <v>1</v>
      </c>
      <c r="BS219" s="198">
        <f t="shared" si="125"/>
        <v>0.66666666666666663</v>
      </c>
      <c r="BT219" s="198">
        <f t="shared" si="152"/>
        <v>1</v>
      </c>
      <c r="BU219" s="579">
        <f>BR219</f>
        <v>1</v>
      </c>
      <c r="BV219" s="565">
        <f>(J219+AY219)/2</f>
        <v>3.7305284552845528</v>
      </c>
      <c r="BW219" s="200"/>
      <c r="BX219" s="199">
        <v>7.25</v>
      </c>
      <c r="BY219" s="199">
        <v>12.6</v>
      </c>
      <c r="BZ219" s="200"/>
      <c r="CA219" s="201">
        <f t="shared" si="126"/>
        <v>8.4</v>
      </c>
      <c r="CB219" s="199">
        <f t="shared" si="127"/>
        <v>1.77</v>
      </c>
      <c r="CC219" s="586"/>
      <c r="CD219" s="595">
        <f t="shared" si="129"/>
        <v>5.085</v>
      </c>
      <c r="CE219" s="201">
        <f t="shared" si="130"/>
        <v>5.085</v>
      </c>
      <c r="CF219" s="723">
        <f>SUM(CE219:CE220)</f>
        <v>29.405000000000001</v>
      </c>
      <c r="CG219" s="605"/>
      <c r="CH219" s="706" t="str">
        <f t="shared" si="140"/>
        <v/>
      </c>
      <c r="CI219" s="199" t="str">
        <f t="shared" si="141"/>
        <v/>
      </c>
      <c r="CJ219" s="529" t="e">
        <f t="shared" si="137"/>
        <v>#VALUE!</v>
      </c>
      <c r="CK219" s="732" t="e">
        <f>SUM(CJ219:CJ220)</f>
        <v>#VALUE!</v>
      </c>
      <c r="CL219" s="794" t="e">
        <f>(CF219-CK219)/CF219</f>
        <v>#VALUE!</v>
      </c>
    </row>
    <row r="220" spans="1:90" ht="13.15" customHeight="1" thickBot="1" x14ac:dyDescent="0.3">
      <c r="A220" s="736"/>
      <c r="B220" s="130"/>
      <c r="C220" s="713"/>
      <c r="D220" s="384">
        <v>214</v>
      </c>
      <c r="E220" s="255" t="s">
        <v>143</v>
      </c>
      <c r="F220" s="256" t="s">
        <v>144</v>
      </c>
      <c r="G220" s="294" t="s">
        <v>1264</v>
      </c>
      <c r="H220" s="101">
        <v>0</v>
      </c>
      <c r="I220" s="101">
        <v>4.26</v>
      </c>
      <c r="J220" s="270"/>
      <c r="K220" s="101"/>
      <c r="L220" s="101">
        <f t="shared" si="115"/>
        <v>0</v>
      </c>
      <c r="M220" s="101"/>
      <c r="N220" s="204"/>
      <c r="O220" s="19"/>
      <c r="P220" s="19"/>
      <c r="Q220" s="20"/>
      <c r="R220" s="21"/>
      <c r="S220" s="205"/>
      <c r="T220" s="206"/>
      <c r="U220" s="104"/>
      <c r="V220" s="104"/>
      <c r="W220" s="104"/>
      <c r="X220" s="104"/>
      <c r="Y220" s="104"/>
      <c r="Z220" s="104"/>
      <c r="AA220" s="104"/>
      <c r="AB220" s="104"/>
      <c r="AC220" s="104"/>
      <c r="AD220" s="104"/>
      <c r="AE220" s="104"/>
      <c r="AF220" s="104"/>
      <c r="AG220" s="105">
        <f t="shared" si="133"/>
        <v>0</v>
      </c>
      <c r="AH220" s="105">
        <v>4.26</v>
      </c>
      <c r="AI220" s="105">
        <v>1.82</v>
      </c>
      <c r="AJ220" s="105">
        <f t="shared" si="157"/>
        <v>0</v>
      </c>
      <c r="AK220" s="104"/>
      <c r="AL220" s="104"/>
      <c r="AM220" s="104"/>
      <c r="AN220" s="104"/>
      <c r="AO220" s="104"/>
      <c r="AP220" s="107"/>
      <c r="AQ220" s="107"/>
      <c r="AR220" s="107"/>
      <c r="AS220" s="107"/>
      <c r="AT220" s="107"/>
      <c r="AU220" s="107"/>
      <c r="AV220" s="107"/>
      <c r="AW220" s="108">
        <f t="shared" si="131"/>
        <v>0</v>
      </c>
      <c r="AX220" s="252"/>
      <c r="AY220" s="106"/>
      <c r="AZ220" s="252">
        <f>AW220*AY220</f>
        <v>0</v>
      </c>
      <c r="BA220" s="104"/>
      <c r="BB220" s="104"/>
      <c r="BC220" s="104"/>
      <c r="BD220" s="104"/>
      <c r="BE220" s="104"/>
      <c r="BF220" s="110"/>
      <c r="BG220" s="110">
        <v>4</v>
      </c>
      <c r="BH220" s="110">
        <v>4</v>
      </c>
      <c r="BI220" s="110"/>
      <c r="BJ220" s="110"/>
      <c r="BK220" s="104"/>
      <c r="BL220" s="104"/>
      <c r="BM220" s="111">
        <f t="shared" si="151"/>
        <v>8</v>
      </c>
      <c r="BN220" s="287">
        <v>4.9000000000000004</v>
      </c>
      <c r="BO220" s="111">
        <f t="shared" si="132"/>
        <v>39.200000000000003</v>
      </c>
      <c r="BP220" s="258" t="s">
        <v>759</v>
      </c>
      <c r="BQ220" s="206"/>
      <c r="BR220" s="208">
        <v>8</v>
      </c>
      <c r="BS220" s="106">
        <f t="shared" si="125"/>
        <v>2.6666666666666665</v>
      </c>
      <c r="BT220" s="106">
        <f t="shared" si="152"/>
        <v>8</v>
      </c>
      <c r="BU220" s="578">
        <f>BR220</f>
        <v>8</v>
      </c>
      <c r="BV220" s="567">
        <f>(AH220+AI220)/2</f>
        <v>3.04</v>
      </c>
      <c r="BW220" s="209"/>
      <c r="BX220" s="112"/>
      <c r="BY220" s="112"/>
      <c r="BZ220" s="209"/>
      <c r="CA220" s="210">
        <f t="shared" si="126"/>
        <v>4.26</v>
      </c>
      <c r="CB220" s="112">
        <f t="shared" si="127"/>
        <v>1.82</v>
      </c>
      <c r="CC220" s="588"/>
      <c r="CD220" s="597">
        <f t="shared" si="129"/>
        <v>3.04</v>
      </c>
      <c r="CE220" s="210">
        <f t="shared" si="130"/>
        <v>24.32</v>
      </c>
      <c r="CF220" s="725"/>
      <c r="CG220" s="607"/>
      <c r="CH220" s="708" t="str">
        <f t="shared" si="140"/>
        <v/>
      </c>
      <c r="CI220" s="112" t="str">
        <f t="shared" si="141"/>
        <v/>
      </c>
      <c r="CJ220" s="531" t="e">
        <f t="shared" si="137"/>
        <v>#VALUE!</v>
      </c>
      <c r="CK220" s="728"/>
      <c r="CL220" s="793"/>
    </row>
    <row r="221" spans="1:90" ht="13.15" customHeight="1" x14ac:dyDescent="0.25">
      <c r="A221" s="734" t="s">
        <v>491</v>
      </c>
      <c r="B221" s="91">
        <v>83</v>
      </c>
      <c r="C221" s="711">
        <v>27</v>
      </c>
      <c r="D221" s="382">
        <v>215</v>
      </c>
      <c r="E221" s="193" t="s">
        <v>652</v>
      </c>
      <c r="F221" s="194" t="s">
        <v>460</v>
      </c>
      <c r="G221" s="292" t="s">
        <v>1264</v>
      </c>
      <c r="H221" s="92">
        <v>16</v>
      </c>
      <c r="I221" s="115"/>
      <c r="J221" s="116">
        <f t="shared" si="142"/>
        <v>8.5609756097560972</v>
      </c>
      <c r="K221" s="115">
        <v>10.53</v>
      </c>
      <c r="L221" s="115">
        <f t="shared" si="115"/>
        <v>136.97560975609755</v>
      </c>
      <c r="M221" s="115">
        <f>H221*K221</f>
        <v>168.48</v>
      </c>
      <c r="N221" s="236">
        <f t="shared" si="155"/>
        <v>11.6883</v>
      </c>
      <c r="O221" s="22">
        <f t="shared" si="153"/>
        <v>3.6854999999999993</v>
      </c>
      <c r="P221" s="22">
        <f>N221*H221</f>
        <v>187.0128</v>
      </c>
      <c r="Q221" s="23">
        <f t="shared" si="154"/>
        <v>14.215499999999999</v>
      </c>
      <c r="R221" s="24">
        <f>Q221*H221</f>
        <v>227.44799999999998</v>
      </c>
      <c r="S221" s="94">
        <f t="shared" si="156"/>
        <v>12.635999999999999</v>
      </c>
      <c r="T221" s="196">
        <f>H221*S221</f>
        <v>202.17599999999999</v>
      </c>
      <c r="U221" s="95"/>
      <c r="V221" s="95"/>
      <c r="W221" s="95"/>
      <c r="X221" s="95"/>
      <c r="Y221" s="95"/>
      <c r="Z221" s="95"/>
      <c r="AA221" s="95"/>
      <c r="AB221" s="95"/>
      <c r="AC221" s="95"/>
      <c r="AD221" s="95"/>
      <c r="AE221" s="95"/>
      <c r="AF221" s="95">
        <v>16</v>
      </c>
      <c r="AG221" s="96">
        <f t="shared" si="133"/>
        <v>0</v>
      </c>
      <c r="AH221" s="198"/>
      <c r="AI221" s="198"/>
      <c r="AJ221" s="198">
        <f t="shared" si="157"/>
        <v>0</v>
      </c>
      <c r="AK221" s="95"/>
      <c r="AL221" s="95"/>
      <c r="AM221" s="95"/>
      <c r="AN221" s="95"/>
      <c r="AO221" s="95"/>
      <c r="AP221" s="97"/>
      <c r="AQ221" s="97"/>
      <c r="AR221" s="97"/>
      <c r="AS221" s="97"/>
      <c r="AT221" s="97"/>
      <c r="AU221" s="97"/>
      <c r="AV221" s="97"/>
      <c r="AW221" s="98">
        <f t="shared" si="131"/>
        <v>16</v>
      </c>
      <c r="AX221" s="118">
        <v>12.635999999999999</v>
      </c>
      <c r="AY221" s="98">
        <v>4.82</v>
      </c>
      <c r="AZ221" s="118">
        <f t="shared" ref="AZ221:AZ237" si="158">AW221*AY221</f>
        <v>77.12</v>
      </c>
      <c r="BA221" s="95"/>
      <c r="BB221" s="95"/>
      <c r="BC221" s="95"/>
      <c r="BD221" s="95"/>
      <c r="BE221" s="95"/>
      <c r="BF221" s="121"/>
      <c r="BG221" s="121"/>
      <c r="BH221" s="121"/>
      <c r="BI221" s="121"/>
      <c r="BJ221" s="121"/>
      <c r="BK221" s="95"/>
      <c r="BL221" s="95"/>
      <c r="BM221" s="100">
        <f t="shared" si="151"/>
        <v>0</v>
      </c>
      <c r="BN221" s="199"/>
      <c r="BO221" s="123">
        <f t="shared" si="132"/>
        <v>0</v>
      </c>
      <c r="BP221" s="243"/>
      <c r="BQ221" s="196"/>
      <c r="BR221" s="197">
        <v>16</v>
      </c>
      <c r="BS221" s="198">
        <f t="shared" si="125"/>
        <v>10.666666666666666</v>
      </c>
      <c r="BT221" s="198">
        <f t="shared" si="152"/>
        <v>16</v>
      </c>
      <c r="BU221" s="579">
        <f>BR221</f>
        <v>16</v>
      </c>
      <c r="BV221" s="565">
        <f>(J221+AY221)/2</f>
        <v>6.6904878048780487</v>
      </c>
      <c r="BW221" s="200"/>
      <c r="BX221" s="199">
        <v>5.01</v>
      </c>
      <c r="BY221" s="199">
        <v>8.7100000000000009</v>
      </c>
      <c r="BZ221" s="200"/>
      <c r="CA221" s="201">
        <f t="shared" si="126"/>
        <v>8.7100000000000009</v>
      </c>
      <c r="CB221" s="199">
        <f t="shared" si="127"/>
        <v>4.82</v>
      </c>
      <c r="CC221" s="586"/>
      <c r="CD221" s="595">
        <f t="shared" si="129"/>
        <v>6.7650000000000006</v>
      </c>
      <c r="CE221" s="201">
        <f t="shared" si="130"/>
        <v>108.24000000000001</v>
      </c>
      <c r="CF221" s="723">
        <f>SUM(CE221:CE243)</f>
        <v>10001.923000000001</v>
      </c>
      <c r="CG221" s="605"/>
      <c r="CH221" s="706" t="str">
        <f t="shared" si="140"/>
        <v/>
      </c>
      <c r="CI221" s="199" t="str">
        <f t="shared" si="141"/>
        <v/>
      </c>
      <c r="CJ221" s="529" t="e">
        <f t="shared" si="137"/>
        <v>#VALUE!</v>
      </c>
      <c r="CK221" s="732" t="e">
        <f>SUM(CJ221:CJ243)</f>
        <v>#VALUE!</v>
      </c>
      <c r="CL221" s="794" t="e">
        <f>(CF221-CK221)/CF221</f>
        <v>#VALUE!</v>
      </c>
    </row>
    <row r="222" spans="1:90" ht="13.15" customHeight="1" x14ac:dyDescent="0.25">
      <c r="A222" s="737"/>
      <c r="B222" s="288">
        <v>84</v>
      </c>
      <c r="C222" s="714"/>
      <c r="D222" s="383">
        <v>216</v>
      </c>
      <c r="E222" s="131" t="s">
        <v>653</v>
      </c>
      <c r="F222" s="182" t="s">
        <v>461</v>
      </c>
      <c r="G222" s="293" t="s">
        <v>1264</v>
      </c>
      <c r="H222" s="9">
        <v>25</v>
      </c>
      <c r="I222" s="9">
        <v>10.6</v>
      </c>
      <c r="J222" s="42">
        <f t="shared" si="142"/>
        <v>7.9674796747967482</v>
      </c>
      <c r="K222" s="9">
        <v>9.8000000000000007</v>
      </c>
      <c r="L222" s="9">
        <f t="shared" si="115"/>
        <v>199.18699186991873</v>
      </c>
      <c r="M222" s="9">
        <f>H222*K222</f>
        <v>245.00000000000003</v>
      </c>
      <c r="N222" s="140">
        <f t="shared" si="155"/>
        <v>10.878000000000002</v>
      </c>
      <c r="O222" s="10">
        <f t="shared" si="153"/>
        <v>3.43</v>
      </c>
      <c r="P222" s="10">
        <f>N222*H222</f>
        <v>271.95000000000005</v>
      </c>
      <c r="Q222" s="11">
        <f t="shared" si="154"/>
        <v>13.23</v>
      </c>
      <c r="R222" s="12">
        <f>Q222*H222</f>
        <v>330.75</v>
      </c>
      <c r="S222" s="4">
        <f t="shared" si="156"/>
        <v>11.76</v>
      </c>
      <c r="T222" s="137">
        <f>H222*S222</f>
        <v>294</v>
      </c>
      <c r="U222" s="43"/>
      <c r="V222" s="43">
        <v>2</v>
      </c>
      <c r="W222" s="43">
        <f>2+1</f>
        <v>3</v>
      </c>
      <c r="X222" s="43"/>
      <c r="Y222" s="43"/>
      <c r="Z222" s="43"/>
      <c r="AA222" s="43"/>
      <c r="AB222" s="43"/>
      <c r="AC222" s="43"/>
      <c r="AD222" s="43"/>
      <c r="AE222" s="43"/>
      <c r="AF222" s="43">
        <v>25</v>
      </c>
      <c r="AG222" s="44">
        <f t="shared" si="133"/>
        <v>5</v>
      </c>
      <c r="AH222" s="44">
        <v>10.6</v>
      </c>
      <c r="AI222" s="44">
        <v>7.94</v>
      </c>
      <c r="AJ222" s="44">
        <f t="shared" si="157"/>
        <v>39.700000000000003</v>
      </c>
      <c r="AK222" s="43"/>
      <c r="AL222" s="43">
        <f>2+4+2</f>
        <v>8</v>
      </c>
      <c r="AM222" s="43"/>
      <c r="AN222" s="43">
        <f>7+5</f>
        <v>12</v>
      </c>
      <c r="AO222" s="43"/>
      <c r="AP222" s="54"/>
      <c r="AQ222" s="54"/>
      <c r="AR222" s="54"/>
      <c r="AS222" s="54"/>
      <c r="AT222" s="54"/>
      <c r="AU222" s="54"/>
      <c r="AV222" s="54"/>
      <c r="AW222" s="45">
        <f t="shared" si="131"/>
        <v>45</v>
      </c>
      <c r="AX222" s="51">
        <v>11.76</v>
      </c>
      <c r="AY222" s="45">
        <v>7.16</v>
      </c>
      <c r="AZ222" s="51">
        <f t="shared" si="158"/>
        <v>322.2</v>
      </c>
      <c r="BA222" s="43"/>
      <c r="BB222" s="43"/>
      <c r="BC222" s="43"/>
      <c r="BD222" s="43"/>
      <c r="BE222" s="43"/>
      <c r="BF222" s="74"/>
      <c r="BG222" s="74"/>
      <c r="BH222" s="74"/>
      <c r="BI222" s="74"/>
      <c r="BJ222" s="74"/>
      <c r="BK222" s="43"/>
      <c r="BL222" s="43"/>
      <c r="BM222" s="47">
        <f t="shared" si="151"/>
        <v>0</v>
      </c>
      <c r="BN222" s="59"/>
      <c r="BO222" s="60">
        <f t="shared" si="132"/>
        <v>0</v>
      </c>
      <c r="BP222" s="142"/>
      <c r="BQ222" s="137"/>
      <c r="BR222" s="146">
        <v>45</v>
      </c>
      <c r="BS222" s="63">
        <f t="shared" si="125"/>
        <v>25</v>
      </c>
      <c r="BT222" s="63">
        <v>35</v>
      </c>
      <c r="BU222" s="577">
        <v>45</v>
      </c>
      <c r="BV222" s="566">
        <v>10.6</v>
      </c>
      <c r="BW222" s="139"/>
      <c r="BX222" s="59">
        <v>7.45</v>
      </c>
      <c r="BY222" s="59">
        <v>12.95</v>
      </c>
      <c r="BZ222" s="139"/>
      <c r="CA222" s="5">
        <f t="shared" si="126"/>
        <v>10.6</v>
      </c>
      <c r="CB222" s="59">
        <f t="shared" si="127"/>
        <v>7.16</v>
      </c>
      <c r="CC222" s="587"/>
      <c r="CD222" s="596">
        <f t="shared" si="129"/>
        <v>8.879999999999999</v>
      </c>
      <c r="CE222" s="5">
        <f t="shared" si="130"/>
        <v>399.59999999999997</v>
      </c>
      <c r="CF222" s="724"/>
      <c r="CG222" s="606"/>
      <c r="CH222" s="707" t="str">
        <f t="shared" si="140"/>
        <v/>
      </c>
      <c r="CI222" s="59" t="str">
        <f t="shared" si="141"/>
        <v/>
      </c>
      <c r="CJ222" s="530" t="e">
        <f t="shared" si="137"/>
        <v>#VALUE!</v>
      </c>
      <c r="CK222" s="727"/>
      <c r="CL222" s="792"/>
    </row>
    <row r="223" spans="1:90" ht="13.15" customHeight="1" x14ac:dyDescent="0.25">
      <c r="A223" s="737"/>
      <c r="B223" s="288">
        <v>84</v>
      </c>
      <c r="C223" s="714"/>
      <c r="D223" s="383">
        <v>217</v>
      </c>
      <c r="E223" s="135" t="s">
        <v>81</v>
      </c>
      <c r="F223" s="186" t="s">
        <v>462</v>
      </c>
      <c r="G223" s="293" t="s">
        <v>1264</v>
      </c>
      <c r="H223" s="9"/>
      <c r="I223" s="79"/>
      <c r="J223" s="68"/>
      <c r="K223" s="79"/>
      <c r="L223" s="79">
        <f t="shared" si="115"/>
        <v>0</v>
      </c>
      <c r="M223" s="79"/>
      <c r="N223" s="140"/>
      <c r="O223" s="10"/>
      <c r="P223" s="10"/>
      <c r="Q223" s="11"/>
      <c r="R223" s="12"/>
      <c r="S223" s="4"/>
      <c r="T223" s="137"/>
      <c r="U223" s="43"/>
      <c r="V223" s="43">
        <v>2</v>
      </c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4">
        <f t="shared" si="133"/>
        <v>2</v>
      </c>
      <c r="AH223" s="69"/>
      <c r="AI223" s="69">
        <v>19.579999999999998</v>
      </c>
      <c r="AJ223" s="69">
        <f t="shared" si="157"/>
        <v>39.159999999999997</v>
      </c>
      <c r="AK223" s="43"/>
      <c r="AL223" s="43"/>
      <c r="AM223" s="43"/>
      <c r="AN223" s="43"/>
      <c r="AO223" s="43"/>
      <c r="AP223" s="54"/>
      <c r="AQ223" s="54"/>
      <c r="AR223" s="54"/>
      <c r="AS223" s="54"/>
      <c r="AT223" s="54"/>
      <c r="AU223" s="54"/>
      <c r="AV223" s="54"/>
      <c r="AW223" s="45">
        <f t="shared" si="131"/>
        <v>0</v>
      </c>
      <c r="AX223" s="58"/>
      <c r="AY223" s="63"/>
      <c r="AZ223" s="58">
        <f t="shared" si="158"/>
        <v>0</v>
      </c>
      <c r="BA223" s="43"/>
      <c r="BB223" s="43"/>
      <c r="BC223" s="43"/>
      <c r="BD223" s="43"/>
      <c r="BE223" s="43"/>
      <c r="BF223" s="74">
        <v>4</v>
      </c>
      <c r="BG223" s="74">
        <v>4</v>
      </c>
      <c r="BH223" s="74"/>
      <c r="BI223" s="74"/>
      <c r="BJ223" s="74"/>
      <c r="BK223" s="43"/>
      <c r="BL223" s="43"/>
      <c r="BM223" s="47">
        <f t="shared" si="151"/>
        <v>8</v>
      </c>
      <c r="BN223" s="53">
        <v>11</v>
      </c>
      <c r="BO223" s="47">
        <f t="shared" si="132"/>
        <v>88</v>
      </c>
      <c r="BP223" s="142"/>
      <c r="BQ223" s="137"/>
      <c r="BR223" s="138">
        <v>8</v>
      </c>
      <c r="BS223" s="63">
        <f t="shared" si="125"/>
        <v>3.3333333333333335</v>
      </c>
      <c r="BT223" s="63">
        <f>BR223</f>
        <v>8</v>
      </c>
      <c r="BU223" s="577">
        <f>BR223</f>
        <v>8</v>
      </c>
      <c r="BV223" s="566">
        <v>11</v>
      </c>
      <c r="BW223" s="139"/>
      <c r="BX223" s="59">
        <v>9.27</v>
      </c>
      <c r="BY223" s="59">
        <v>16.12</v>
      </c>
      <c r="BZ223" s="139"/>
      <c r="CA223" s="5">
        <f t="shared" si="126"/>
        <v>11</v>
      </c>
      <c r="CB223" s="59">
        <f t="shared" si="127"/>
        <v>9.27</v>
      </c>
      <c r="CC223" s="587"/>
      <c r="CD223" s="596">
        <f t="shared" si="129"/>
        <v>10.135</v>
      </c>
      <c r="CE223" s="5">
        <f t="shared" si="130"/>
        <v>81.08</v>
      </c>
      <c r="CF223" s="724"/>
      <c r="CG223" s="606"/>
      <c r="CH223" s="707" t="str">
        <f t="shared" si="140"/>
        <v/>
      </c>
      <c r="CI223" s="59" t="str">
        <f t="shared" si="141"/>
        <v/>
      </c>
      <c r="CJ223" s="530" t="e">
        <f t="shared" si="137"/>
        <v>#VALUE!</v>
      </c>
      <c r="CK223" s="727"/>
      <c r="CL223" s="792"/>
    </row>
    <row r="224" spans="1:90" ht="13.15" customHeight="1" x14ac:dyDescent="0.25">
      <c r="A224" s="737"/>
      <c r="B224" s="37">
        <v>83</v>
      </c>
      <c r="C224" s="714"/>
      <c r="D224" s="383">
        <v>218</v>
      </c>
      <c r="E224" s="131" t="s">
        <v>654</v>
      </c>
      <c r="F224" s="182" t="s">
        <v>463</v>
      </c>
      <c r="G224" s="293" t="s">
        <v>1264</v>
      </c>
      <c r="H224" s="9">
        <v>10</v>
      </c>
      <c r="I224" s="80"/>
      <c r="J224" s="81">
        <f t="shared" si="142"/>
        <v>14.357723577235772</v>
      </c>
      <c r="K224" s="80">
        <v>17.66</v>
      </c>
      <c r="L224" s="80">
        <f t="shared" si="115"/>
        <v>143.57723577235771</v>
      </c>
      <c r="M224" s="80">
        <f t="shared" ref="M224:M232" si="159">H224*K224</f>
        <v>176.6</v>
      </c>
      <c r="N224" s="140">
        <f t="shared" si="155"/>
        <v>19.602600000000002</v>
      </c>
      <c r="O224" s="10">
        <f t="shared" si="153"/>
        <v>6.181</v>
      </c>
      <c r="P224" s="10">
        <f t="shared" ref="P224:P232" si="160">N224*H224</f>
        <v>196.02600000000001</v>
      </c>
      <c r="Q224" s="11">
        <f t="shared" si="154"/>
        <v>23.841000000000001</v>
      </c>
      <c r="R224" s="12">
        <f t="shared" ref="R224:R232" si="161">Q224*H224</f>
        <v>238.41000000000003</v>
      </c>
      <c r="S224" s="4">
        <f t="shared" si="156"/>
        <v>21.192</v>
      </c>
      <c r="T224" s="137">
        <f t="shared" ref="T224:T232" si="162">H224*S224</f>
        <v>211.92000000000002</v>
      </c>
      <c r="U224" s="43"/>
      <c r="V224" s="43"/>
      <c r="W224" s="43">
        <v>4</v>
      </c>
      <c r="X224" s="43"/>
      <c r="Y224" s="43"/>
      <c r="Z224" s="43"/>
      <c r="AA224" s="43"/>
      <c r="AB224" s="43"/>
      <c r="AC224" s="43"/>
      <c r="AD224" s="43"/>
      <c r="AE224" s="43"/>
      <c r="AF224" s="43"/>
      <c r="AG224" s="44">
        <f t="shared" si="133"/>
        <v>4</v>
      </c>
      <c r="AH224" s="69"/>
      <c r="AI224" s="69">
        <v>18.5</v>
      </c>
      <c r="AJ224" s="69">
        <f t="shared" si="157"/>
        <v>74</v>
      </c>
      <c r="AK224" s="43"/>
      <c r="AL224" s="43"/>
      <c r="AM224" s="43"/>
      <c r="AN224" s="43"/>
      <c r="AO224" s="43"/>
      <c r="AP224" s="54"/>
      <c r="AQ224" s="54"/>
      <c r="AR224" s="54"/>
      <c r="AS224" s="54"/>
      <c r="AT224" s="54"/>
      <c r="AU224" s="54"/>
      <c r="AV224" s="54"/>
      <c r="AW224" s="45">
        <f t="shared" si="131"/>
        <v>0</v>
      </c>
      <c r="AX224" s="51">
        <v>21.192</v>
      </c>
      <c r="AY224" s="46">
        <v>7.64</v>
      </c>
      <c r="AZ224" s="51">
        <f t="shared" si="158"/>
        <v>0</v>
      </c>
      <c r="BA224" s="75"/>
      <c r="BB224" s="75"/>
      <c r="BC224" s="75"/>
      <c r="BD224" s="75"/>
      <c r="BE224" s="75"/>
      <c r="BF224" s="74"/>
      <c r="BG224" s="74"/>
      <c r="BH224" s="74"/>
      <c r="BI224" s="74"/>
      <c r="BJ224" s="74"/>
      <c r="BK224" s="75"/>
      <c r="BL224" s="75"/>
      <c r="BM224" s="47">
        <f t="shared" si="151"/>
        <v>0</v>
      </c>
      <c r="BN224" s="61"/>
      <c r="BO224" s="60">
        <f t="shared" si="132"/>
        <v>0</v>
      </c>
      <c r="BP224" s="142"/>
      <c r="BQ224" s="137"/>
      <c r="BR224" s="138">
        <v>10</v>
      </c>
      <c r="BS224" s="63">
        <f t="shared" si="125"/>
        <v>4.666666666666667</v>
      </c>
      <c r="BT224" s="63">
        <f>BR224</f>
        <v>10</v>
      </c>
      <c r="BU224" s="577">
        <f>BR224</f>
        <v>10</v>
      </c>
      <c r="BV224" s="566">
        <v>14.36</v>
      </c>
      <c r="BW224" s="139"/>
      <c r="BX224" s="59">
        <v>7.95</v>
      </c>
      <c r="BY224" s="59">
        <v>13.82</v>
      </c>
      <c r="BZ224" s="139"/>
      <c r="CA224" s="5">
        <f t="shared" si="126"/>
        <v>13.82</v>
      </c>
      <c r="CB224" s="59">
        <f t="shared" si="127"/>
        <v>7.64</v>
      </c>
      <c r="CC224" s="587"/>
      <c r="CD224" s="596">
        <f t="shared" si="129"/>
        <v>10.73</v>
      </c>
      <c r="CE224" s="5">
        <f t="shared" si="130"/>
        <v>107.30000000000001</v>
      </c>
      <c r="CF224" s="724"/>
      <c r="CG224" s="606"/>
      <c r="CH224" s="707" t="str">
        <f t="shared" si="140"/>
        <v/>
      </c>
      <c r="CI224" s="59" t="str">
        <f t="shared" si="141"/>
        <v/>
      </c>
      <c r="CJ224" s="530" t="e">
        <f t="shared" si="137"/>
        <v>#VALUE!</v>
      </c>
      <c r="CK224" s="727"/>
      <c r="CL224" s="792"/>
    </row>
    <row r="225" spans="1:90" ht="13.15" customHeight="1" x14ac:dyDescent="0.25">
      <c r="A225" s="737"/>
      <c r="B225" s="288">
        <v>84</v>
      </c>
      <c r="C225" s="714"/>
      <c r="D225" s="383">
        <v>219</v>
      </c>
      <c r="E225" s="131" t="s">
        <v>655</v>
      </c>
      <c r="F225" s="182" t="s">
        <v>464</v>
      </c>
      <c r="G225" s="293" t="s">
        <v>1264</v>
      </c>
      <c r="H225" s="9">
        <v>10</v>
      </c>
      <c r="I225" s="80"/>
      <c r="J225" s="81">
        <f t="shared" si="142"/>
        <v>19.837398373983739</v>
      </c>
      <c r="K225" s="80">
        <v>24.4</v>
      </c>
      <c r="L225" s="80">
        <f t="shared" ref="L225:L282" si="163">M225/1.23</f>
        <v>198.3739837398374</v>
      </c>
      <c r="M225" s="80">
        <f t="shared" si="159"/>
        <v>244</v>
      </c>
      <c r="N225" s="140">
        <f t="shared" si="155"/>
        <v>27.084</v>
      </c>
      <c r="O225" s="10">
        <f t="shared" si="153"/>
        <v>8.5399999999999991</v>
      </c>
      <c r="P225" s="10">
        <f t="shared" si="160"/>
        <v>270.83999999999997</v>
      </c>
      <c r="Q225" s="11">
        <f t="shared" si="154"/>
        <v>32.94</v>
      </c>
      <c r="R225" s="12">
        <f t="shared" si="161"/>
        <v>329.4</v>
      </c>
      <c r="S225" s="4">
        <f t="shared" si="156"/>
        <v>29.279999999999998</v>
      </c>
      <c r="T225" s="137">
        <f t="shared" si="162"/>
        <v>292.79999999999995</v>
      </c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4">
        <f t="shared" si="133"/>
        <v>0</v>
      </c>
      <c r="AH225" s="44">
        <v>17.5</v>
      </c>
      <c r="AI225" s="44">
        <v>12.19</v>
      </c>
      <c r="AJ225" s="44">
        <f t="shared" si="157"/>
        <v>0</v>
      </c>
      <c r="AK225" s="43">
        <f>2+2</f>
        <v>4</v>
      </c>
      <c r="AL225" s="43">
        <v>1</v>
      </c>
      <c r="AM225" s="43"/>
      <c r="AN225" s="43">
        <v>5</v>
      </c>
      <c r="AO225" s="43">
        <v>2</v>
      </c>
      <c r="AP225" s="54"/>
      <c r="AQ225" s="54"/>
      <c r="AR225" s="54"/>
      <c r="AS225" s="54"/>
      <c r="AT225" s="54"/>
      <c r="AU225" s="54"/>
      <c r="AV225" s="54"/>
      <c r="AW225" s="45">
        <f t="shared" si="131"/>
        <v>12</v>
      </c>
      <c r="AX225" s="51">
        <v>29.28</v>
      </c>
      <c r="AY225" s="45">
        <v>11.3</v>
      </c>
      <c r="AZ225" s="51">
        <f t="shared" si="158"/>
        <v>135.60000000000002</v>
      </c>
      <c r="BA225" s="43"/>
      <c r="BB225" s="43"/>
      <c r="BC225" s="43"/>
      <c r="BD225" s="43"/>
      <c r="BE225" s="43"/>
      <c r="BF225" s="74"/>
      <c r="BG225" s="74"/>
      <c r="BH225" s="74"/>
      <c r="BI225" s="74"/>
      <c r="BJ225" s="74"/>
      <c r="BK225" s="43"/>
      <c r="BL225" s="43"/>
      <c r="BM225" s="47">
        <f t="shared" si="151"/>
        <v>0</v>
      </c>
      <c r="BN225" s="59"/>
      <c r="BO225" s="60">
        <f t="shared" si="132"/>
        <v>0</v>
      </c>
      <c r="BP225" s="141"/>
      <c r="BQ225" s="137"/>
      <c r="BR225" s="138">
        <v>12</v>
      </c>
      <c r="BS225" s="63">
        <f t="shared" si="125"/>
        <v>7.333333333333333</v>
      </c>
      <c r="BT225" s="63">
        <f>BR225</f>
        <v>12</v>
      </c>
      <c r="BU225" s="577">
        <f>BR225</f>
        <v>12</v>
      </c>
      <c r="BV225" s="566">
        <f>(AH225+AY225)/2</f>
        <v>14.4</v>
      </c>
      <c r="BW225" s="139"/>
      <c r="BX225" s="59">
        <v>11.75</v>
      </c>
      <c r="BY225" s="59">
        <v>20.440000000000001</v>
      </c>
      <c r="BZ225" s="139"/>
      <c r="CA225" s="5">
        <f t="shared" si="126"/>
        <v>17.5</v>
      </c>
      <c r="CB225" s="59">
        <f t="shared" si="127"/>
        <v>11.3</v>
      </c>
      <c r="CC225" s="587"/>
      <c r="CD225" s="596">
        <f t="shared" si="129"/>
        <v>14.4</v>
      </c>
      <c r="CE225" s="5">
        <f t="shared" si="130"/>
        <v>172.8</v>
      </c>
      <c r="CF225" s="724"/>
      <c r="CG225" s="606"/>
      <c r="CH225" s="707" t="str">
        <f t="shared" si="140"/>
        <v/>
      </c>
      <c r="CI225" s="59" t="str">
        <f t="shared" si="141"/>
        <v/>
      </c>
      <c r="CJ225" s="530" t="e">
        <f t="shared" si="137"/>
        <v>#VALUE!</v>
      </c>
      <c r="CK225" s="727"/>
      <c r="CL225" s="792"/>
    </row>
    <row r="226" spans="1:90" ht="13.15" customHeight="1" x14ac:dyDescent="0.25">
      <c r="A226" s="737"/>
      <c r="B226" s="37">
        <v>83</v>
      </c>
      <c r="C226" s="714"/>
      <c r="D226" s="383">
        <v>220</v>
      </c>
      <c r="E226" s="131" t="s">
        <v>656</v>
      </c>
      <c r="F226" s="182" t="s">
        <v>465</v>
      </c>
      <c r="G226" s="293" t="s">
        <v>1264</v>
      </c>
      <c r="H226" s="9">
        <v>30</v>
      </c>
      <c r="I226" s="80"/>
      <c r="J226" s="81">
        <f t="shared" si="142"/>
        <v>17.886178861788618</v>
      </c>
      <c r="K226" s="80">
        <v>22</v>
      </c>
      <c r="L226" s="80">
        <f t="shared" si="163"/>
        <v>536.58536585365857</v>
      </c>
      <c r="M226" s="80">
        <f t="shared" si="159"/>
        <v>660</v>
      </c>
      <c r="N226" s="140">
        <f t="shared" si="155"/>
        <v>24.42</v>
      </c>
      <c r="O226" s="10">
        <f t="shared" si="153"/>
        <v>7.6999999999999993</v>
      </c>
      <c r="P226" s="10">
        <f t="shared" si="160"/>
        <v>732.6</v>
      </c>
      <c r="Q226" s="11">
        <f t="shared" si="154"/>
        <v>29.7</v>
      </c>
      <c r="R226" s="12">
        <f t="shared" si="161"/>
        <v>891</v>
      </c>
      <c r="S226" s="4">
        <f t="shared" si="156"/>
        <v>26.4</v>
      </c>
      <c r="T226" s="137">
        <f t="shared" si="162"/>
        <v>792</v>
      </c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4">
        <f t="shared" si="133"/>
        <v>0</v>
      </c>
      <c r="AH226" s="63"/>
      <c r="AI226" s="63"/>
      <c r="AJ226" s="63">
        <f t="shared" si="157"/>
        <v>0</v>
      </c>
      <c r="AK226" s="43"/>
      <c r="AL226" s="43"/>
      <c r="AM226" s="43"/>
      <c r="AN226" s="43"/>
      <c r="AO226" s="43"/>
      <c r="AP226" s="54"/>
      <c r="AQ226" s="54"/>
      <c r="AR226" s="54"/>
      <c r="AS226" s="54"/>
      <c r="AT226" s="54"/>
      <c r="AU226" s="54"/>
      <c r="AV226" s="54"/>
      <c r="AW226" s="45">
        <f t="shared" si="131"/>
        <v>0</v>
      </c>
      <c r="AX226" s="51">
        <v>26.4</v>
      </c>
      <c r="AY226" s="46">
        <v>9.83</v>
      </c>
      <c r="AZ226" s="51">
        <f t="shared" si="158"/>
        <v>0</v>
      </c>
      <c r="BA226" s="75"/>
      <c r="BB226" s="75"/>
      <c r="BC226" s="75"/>
      <c r="BD226" s="75"/>
      <c r="BE226" s="75"/>
      <c r="BF226" s="74"/>
      <c r="BG226" s="74"/>
      <c r="BH226" s="74"/>
      <c r="BI226" s="74"/>
      <c r="BJ226" s="74"/>
      <c r="BK226" s="75"/>
      <c r="BL226" s="75"/>
      <c r="BM226" s="47">
        <f t="shared" si="151"/>
        <v>0</v>
      </c>
      <c r="BN226" s="61"/>
      <c r="BO226" s="60">
        <f t="shared" si="132"/>
        <v>0</v>
      </c>
      <c r="BP226" s="141"/>
      <c r="BQ226" s="137"/>
      <c r="BR226" s="146">
        <v>30</v>
      </c>
      <c r="BS226" s="63">
        <f t="shared" si="125"/>
        <v>10</v>
      </c>
      <c r="BT226" s="63">
        <f>15</f>
        <v>15</v>
      </c>
      <c r="BU226" s="577">
        <v>30</v>
      </c>
      <c r="BV226" s="566">
        <f>(J226+AY226)/2</f>
        <v>13.85808943089431</v>
      </c>
      <c r="BW226" s="139"/>
      <c r="BX226" s="59">
        <v>10.19</v>
      </c>
      <c r="BY226" s="59">
        <v>17.73</v>
      </c>
      <c r="BZ226" s="139"/>
      <c r="CA226" s="5">
        <f t="shared" si="126"/>
        <v>17.73</v>
      </c>
      <c r="CB226" s="59">
        <f t="shared" si="127"/>
        <v>9.83</v>
      </c>
      <c r="CC226" s="587"/>
      <c r="CD226" s="596">
        <f t="shared" si="129"/>
        <v>13.780000000000001</v>
      </c>
      <c r="CE226" s="5">
        <f t="shared" si="130"/>
        <v>413.40000000000003</v>
      </c>
      <c r="CF226" s="724"/>
      <c r="CG226" s="606"/>
      <c r="CH226" s="707" t="str">
        <f t="shared" si="140"/>
        <v/>
      </c>
      <c r="CI226" s="59" t="str">
        <f t="shared" si="141"/>
        <v/>
      </c>
      <c r="CJ226" s="530" t="e">
        <f t="shared" si="137"/>
        <v>#VALUE!</v>
      </c>
      <c r="CK226" s="727"/>
      <c r="CL226" s="792"/>
    </row>
    <row r="227" spans="1:90" ht="13.15" customHeight="1" x14ac:dyDescent="0.25">
      <c r="A227" s="737"/>
      <c r="B227" s="288">
        <v>84</v>
      </c>
      <c r="C227" s="714"/>
      <c r="D227" s="383">
        <v>221</v>
      </c>
      <c r="E227" s="131" t="s">
        <v>657</v>
      </c>
      <c r="F227" s="182" t="s">
        <v>466</v>
      </c>
      <c r="G227" s="293" t="s">
        <v>1264</v>
      </c>
      <c r="H227" s="9">
        <v>30</v>
      </c>
      <c r="I227" s="9">
        <v>19.8</v>
      </c>
      <c r="J227" s="42">
        <f t="shared" si="142"/>
        <v>16.097560975609756</v>
      </c>
      <c r="K227" s="9">
        <v>19.8</v>
      </c>
      <c r="L227" s="9">
        <f t="shared" si="163"/>
        <v>482.92682926829269</v>
      </c>
      <c r="M227" s="9">
        <f t="shared" si="159"/>
        <v>594</v>
      </c>
      <c r="N227" s="140">
        <f t="shared" si="155"/>
        <v>21.978000000000002</v>
      </c>
      <c r="O227" s="10">
        <f t="shared" si="153"/>
        <v>6.93</v>
      </c>
      <c r="P227" s="10">
        <f t="shared" si="160"/>
        <v>659.34</v>
      </c>
      <c r="Q227" s="11">
        <f t="shared" si="154"/>
        <v>26.73</v>
      </c>
      <c r="R227" s="12">
        <f t="shared" si="161"/>
        <v>801.9</v>
      </c>
      <c r="S227" s="4">
        <f t="shared" si="156"/>
        <v>23.76</v>
      </c>
      <c r="T227" s="137">
        <f t="shared" si="162"/>
        <v>712.80000000000007</v>
      </c>
      <c r="U227" s="43"/>
      <c r="V227" s="43">
        <f>1+4</f>
        <v>5</v>
      </c>
      <c r="W227" s="43">
        <v>1</v>
      </c>
      <c r="X227" s="43"/>
      <c r="Y227" s="43"/>
      <c r="Z227" s="43"/>
      <c r="AA227" s="43"/>
      <c r="AB227" s="43"/>
      <c r="AC227" s="43"/>
      <c r="AD227" s="43"/>
      <c r="AE227" s="43"/>
      <c r="AF227" s="43">
        <v>4</v>
      </c>
      <c r="AG227" s="44">
        <f t="shared" si="133"/>
        <v>6</v>
      </c>
      <c r="AH227" s="44">
        <v>19.8</v>
      </c>
      <c r="AI227" s="44">
        <v>16.18</v>
      </c>
      <c r="AJ227" s="44">
        <f t="shared" si="157"/>
        <v>97.08</v>
      </c>
      <c r="AK227" s="43">
        <f>3+2+1</f>
        <v>6</v>
      </c>
      <c r="AL227" s="43">
        <v>1</v>
      </c>
      <c r="AM227" s="43"/>
      <c r="AN227" s="43">
        <f>2+1</f>
        <v>3</v>
      </c>
      <c r="AO227" s="43">
        <v>4</v>
      </c>
      <c r="AP227" s="54"/>
      <c r="AQ227" s="54"/>
      <c r="AR227" s="54"/>
      <c r="AS227" s="54"/>
      <c r="AT227" s="54"/>
      <c r="AU227" s="54"/>
      <c r="AV227" s="54"/>
      <c r="AW227" s="45">
        <f t="shared" si="131"/>
        <v>18</v>
      </c>
      <c r="AX227" s="51">
        <v>23.76</v>
      </c>
      <c r="AY227" s="45">
        <v>15.06</v>
      </c>
      <c r="AZ227" s="51">
        <f t="shared" si="158"/>
        <v>271.08</v>
      </c>
      <c r="BA227" s="43"/>
      <c r="BB227" s="43"/>
      <c r="BC227" s="43"/>
      <c r="BD227" s="43"/>
      <c r="BE227" s="43"/>
      <c r="BF227" s="74"/>
      <c r="BG227" s="74"/>
      <c r="BH227" s="74"/>
      <c r="BI227" s="74"/>
      <c r="BJ227" s="74"/>
      <c r="BK227" s="43"/>
      <c r="BL227" s="43"/>
      <c r="BM227" s="47">
        <f t="shared" si="151"/>
        <v>0</v>
      </c>
      <c r="BN227" s="59"/>
      <c r="BO227" s="60">
        <f t="shared" si="132"/>
        <v>0</v>
      </c>
      <c r="BP227" s="142"/>
      <c r="BQ227" s="137"/>
      <c r="BR227" s="146">
        <v>30</v>
      </c>
      <c r="BS227" s="63">
        <f t="shared" si="125"/>
        <v>18</v>
      </c>
      <c r="BT227" s="63">
        <v>15</v>
      </c>
      <c r="BU227" s="577">
        <v>30</v>
      </c>
      <c r="BV227" s="566">
        <v>19.8</v>
      </c>
      <c r="BW227" s="139"/>
      <c r="BX227" s="59">
        <v>15.67</v>
      </c>
      <c r="BY227" s="59">
        <v>27.26</v>
      </c>
      <c r="BZ227" s="139"/>
      <c r="CA227" s="5">
        <f t="shared" si="126"/>
        <v>19.8</v>
      </c>
      <c r="CB227" s="59">
        <f t="shared" si="127"/>
        <v>15.06</v>
      </c>
      <c r="CC227" s="587"/>
      <c r="CD227" s="596">
        <f t="shared" ref="CD227:CD284" si="164">IF(CA227=0,CB227,(CA227+CB227)/2)</f>
        <v>17.43</v>
      </c>
      <c r="CE227" s="5">
        <f t="shared" ref="CE227:CE284" si="165">BU227*CD227</f>
        <v>522.9</v>
      </c>
      <c r="CF227" s="724"/>
      <c r="CG227" s="606"/>
      <c r="CH227" s="707" t="str">
        <f t="shared" si="140"/>
        <v/>
      </c>
      <c r="CI227" s="59" t="str">
        <f t="shared" si="141"/>
        <v/>
      </c>
      <c r="CJ227" s="530" t="e">
        <f t="shared" si="137"/>
        <v>#VALUE!</v>
      </c>
      <c r="CK227" s="727"/>
      <c r="CL227" s="792"/>
    </row>
    <row r="228" spans="1:90" ht="13.15" customHeight="1" x14ac:dyDescent="0.25">
      <c r="A228" s="737"/>
      <c r="B228" s="37">
        <v>83</v>
      </c>
      <c r="C228" s="714"/>
      <c r="D228" s="383">
        <v>222</v>
      </c>
      <c r="E228" s="131" t="s">
        <v>658</v>
      </c>
      <c r="F228" s="182" t="s">
        <v>467</v>
      </c>
      <c r="G228" s="293" t="s">
        <v>1264</v>
      </c>
      <c r="H228" s="9">
        <v>2</v>
      </c>
      <c r="I228" s="80"/>
      <c r="J228" s="81">
        <f t="shared" si="142"/>
        <v>28.90650406504065</v>
      </c>
      <c r="K228" s="80">
        <v>35.555</v>
      </c>
      <c r="L228" s="80">
        <f t="shared" si="163"/>
        <v>57.8130081300813</v>
      </c>
      <c r="M228" s="80">
        <f t="shared" si="159"/>
        <v>71.11</v>
      </c>
      <c r="N228" s="140">
        <f t="shared" si="155"/>
        <v>39.466050000000003</v>
      </c>
      <c r="O228" s="10">
        <f t="shared" si="153"/>
        <v>12.444249999999998</v>
      </c>
      <c r="P228" s="10">
        <f t="shared" si="160"/>
        <v>78.932100000000005</v>
      </c>
      <c r="Q228" s="11">
        <f t="shared" si="154"/>
        <v>47.999249999999996</v>
      </c>
      <c r="R228" s="12">
        <f t="shared" si="161"/>
        <v>95.998499999999993</v>
      </c>
      <c r="S228" s="4">
        <f t="shared" si="156"/>
        <v>42.665999999999997</v>
      </c>
      <c r="T228" s="137">
        <f t="shared" si="162"/>
        <v>85.331999999999994</v>
      </c>
      <c r="U228" s="43"/>
      <c r="V228" s="43"/>
      <c r="W228" s="43">
        <v>2</v>
      </c>
      <c r="X228" s="43"/>
      <c r="Y228" s="43"/>
      <c r="Z228" s="43"/>
      <c r="AA228" s="43"/>
      <c r="AB228" s="43"/>
      <c r="AC228" s="43"/>
      <c r="AD228" s="43"/>
      <c r="AE228" s="43"/>
      <c r="AF228" s="43"/>
      <c r="AG228" s="44">
        <f t="shared" si="133"/>
        <v>2</v>
      </c>
      <c r="AH228" s="69"/>
      <c r="AI228" s="69">
        <v>38</v>
      </c>
      <c r="AJ228" s="69">
        <f t="shared" si="157"/>
        <v>76</v>
      </c>
      <c r="AK228" s="43"/>
      <c r="AL228" s="43"/>
      <c r="AM228" s="43"/>
      <c r="AN228" s="43"/>
      <c r="AO228" s="43"/>
      <c r="AP228" s="54"/>
      <c r="AQ228" s="54"/>
      <c r="AR228" s="54"/>
      <c r="AS228" s="54"/>
      <c r="AT228" s="54"/>
      <c r="AU228" s="54"/>
      <c r="AV228" s="54"/>
      <c r="AW228" s="45">
        <f t="shared" si="131"/>
        <v>0</v>
      </c>
      <c r="AX228" s="51">
        <v>42.665999999999997</v>
      </c>
      <c r="AY228" s="46">
        <v>16.02</v>
      </c>
      <c r="AZ228" s="51">
        <f t="shared" si="158"/>
        <v>0</v>
      </c>
      <c r="BA228" s="75"/>
      <c r="BB228" s="75"/>
      <c r="BC228" s="75"/>
      <c r="BD228" s="75"/>
      <c r="BE228" s="75"/>
      <c r="BF228" s="74"/>
      <c r="BG228" s="74"/>
      <c r="BH228" s="74"/>
      <c r="BI228" s="74"/>
      <c r="BJ228" s="74"/>
      <c r="BK228" s="75"/>
      <c r="BL228" s="75"/>
      <c r="BM228" s="47">
        <f t="shared" si="151"/>
        <v>0</v>
      </c>
      <c r="BN228" s="61"/>
      <c r="BO228" s="60">
        <f t="shared" si="132"/>
        <v>0</v>
      </c>
      <c r="BP228" s="142"/>
      <c r="BQ228" s="137"/>
      <c r="BR228" s="138">
        <v>2</v>
      </c>
      <c r="BS228" s="63">
        <f t="shared" si="125"/>
        <v>1.3333333333333333</v>
      </c>
      <c r="BT228" s="63">
        <v>2</v>
      </c>
      <c r="BU228" s="577">
        <f>BR228</f>
        <v>2</v>
      </c>
      <c r="BV228" s="566">
        <f>(J228+AY228)/2</f>
        <v>22.463252032520323</v>
      </c>
      <c r="BW228" s="139"/>
      <c r="BX228" s="59">
        <v>16.66</v>
      </c>
      <c r="BY228" s="59">
        <v>28.97</v>
      </c>
      <c r="BZ228" s="139"/>
      <c r="CA228" s="5">
        <f t="shared" si="126"/>
        <v>28.97</v>
      </c>
      <c r="CB228" s="59">
        <f t="shared" si="127"/>
        <v>16.02</v>
      </c>
      <c r="CC228" s="587"/>
      <c r="CD228" s="596">
        <f t="shared" si="164"/>
        <v>22.494999999999997</v>
      </c>
      <c r="CE228" s="5">
        <f t="shared" si="165"/>
        <v>44.989999999999995</v>
      </c>
      <c r="CF228" s="724"/>
      <c r="CG228" s="606"/>
      <c r="CH228" s="707" t="str">
        <f t="shared" si="140"/>
        <v/>
      </c>
      <c r="CI228" s="59" t="str">
        <f t="shared" si="141"/>
        <v/>
      </c>
      <c r="CJ228" s="530" t="e">
        <f t="shared" si="137"/>
        <v>#VALUE!</v>
      </c>
      <c r="CK228" s="727"/>
      <c r="CL228" s="792"/>
    </row>
    <row r="229" spans="1:90" ht="13.15" customHeight="1" x14ac:dyDescent="0.25">
      <c r="A229" s="737"/>
      <c r="B229" s="288">
        <v>84</v>
      </c>
      <c r="C229" s="714"/>
      <c r="D229" s="383">
        <v>223</v>
      </c>
      <c r="E229" s="131" t="s">
        <v>659</v>
      </c>
      <c r="F229" s="182" t="s">
        <v>468</v>
      </c>
      <c r="G229" s="293" t="s">
        <v>1264</v>
      </c>
      <c r="H229" s="9">
        <v>5</v>
      </c>
      <c r="I229" s="80"/>
      <c r="J229" s="81">
        <f t="shared" si="142"/>
        <v>42.455284552845534</v>
      </c>
      <c r="K229" s="80">
        <v>52.220000000000006</v>
      </c>
      <c r="L229" s="80">
        <f t="shared" si="163"/>
        <v>212.27642276422768</v>
      </c>
      <c r="M229" s="80">
        <f t="shared" si="159"/>
        <v>261.10000000000002</v>
      </c>
      <c r="N229" s="140">
        <f t="shared" si="155"/>
        <v>57.964200000000012</v>
      </c>
      <c r="O229" s="10">
        <f t="shared" si="153"/>
        <v>18.277000000000001</v>
      </c>
      <c r="P229" s="10">
        <f t="shared" si="160"/>
        <v>289.82100000000008</v>
      </c>
      <c r="Q229" s="11">
        <f t="shared" si="154"/>
        <v>70.497000000000014</v>
      </c>
      <c r="R229" s="12">
        <f t="shared" si="161"/>
        <v>352.48500000000007</v>
      </c>
      <c r="S229" s="4">
        <f t="shared" si="156"/>
        <v>62.664000000000001</v>
      </c>
      <c r="T229" s="137">
        <f t="shared" si="162"/>
        <v>313.32</v>
      </c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>
        <v>2</v>
      </c>
      <c r="AG229" s="44">
        <f t="shared" si="133"/>
        <v>0</v>
      </c>
      <c r="AH229" s="63"/>
      <c r="AI229" s="63"/>
      <c r="AJ229" s="63">
        <f t="shared" si="157"/>
        <v>0</v>
      </c>
      <c r="AK229" s="43"/>
      <c r="AL229" s="43">
        <v>1</v>
      </c>
      <c r="AM229" s="43">
        <v>2</v>
      </c>
      <c r="AN229" s="43">
        <f>2+2</f>
        <v>4</v>
      </c>
      <c r="AO229" s="43"/>
      <c r="AP229" s="54"/>
      <c r="AQ229" s="54"/>
      <c r="AR229" s="54"/>
      <c r="AS229" s="54"/>
      <c r="AT229" s="54"/>
      <c r="AU229" s="54"/>
      <c r="AV229" s="54"/>
      <c r="AW229" s="45">
        <f t="shared" si="131"/>
        <v>9</v>
      </c>
      <c r="AX229" s="51">
        <v>62.664000000000001</v>
      </c>
      <c r="AY229" s="45">
        <v>25.23</v>
      </c>
      <c r="AZ229" s="51">
        <f t="shared" si="158"/>
        <v>227.07</v>
      </c>
      <c r="BA229" s="43"/>
      <c r="BB229" s="43"/>
      <c r="BC229" s="43"/>
      <c r="BD229" s="43"/>
      <c r="BE229" s="43"/>
      <c r="BF229" s="74"/>
      <c r="BG229" s="74"/>
      <c r="BH229" s="74"/>
      <c r="BI229" s="74"/>
      <c r="BJ229" s="74"/>
      <c r="BK229" s="43"/>
      <c r="BL229" s="43"/>
      <c r="BM229" s="47">
        <f t="shared" si="151"/>
        <v>0</v>
      </c>
      <c r="BN229" s="59"/>
      <c r="BO229" s="60">
        <f t="shared" si="132"/>
        <v>0</v>
      </c>
      <c r="BP229" s="151"/>
      <c r="BQ229" s="137"/>
      <c r="BR229" s="138">
        <v>9</v>
      </c>
      <c r="BS229" s="63">
        <f t="shared" si="125"/>
        <v>4.666666666666667</v>
      </c>
      <c r="BT229" s="63">
        <v>9</v>
      </c>
      <c r="BU229" s="577">
        <f>BR229</f>
        <v>9</v>
      </c>
      <c r="BV229" s="566">
        <f>(J229+AY229)/2</f>
        <v>33.842642276422765</v>
      </c>
      <c r="BW229" s="139"/>
      <c r="BX229" s="59">
        <v>26.25</v>
      </c>
      <c r="BY229" s="59">
        <v>45.66</v>
      </c>
      <c r="BZ229" s="139"/>
      <c r="CA229" s="5">
        <f t="shared" si="126"/>
        <v>45.66</v>
      </c>
      <c r="CB229" s="59">
        <f t="shared" si="127"/>
        <v>25.23</v>
      </c>
      <c r="CC229" s="587"/>
      <c r="CD229" s="596">
        <f t="shared" si="164"/>
        <v>35.445</v>
      </c>
      <c r="CE229" s="5">
        <f t="shared" si="165"/>
        <v>319.005</v>
      </c>
      <c r="CF229" s="724"/>
      <c r="CG229" s="606"/>
      <c r="CH229" s="707" t="str">
        <f t="shared" si="140"/>
        <v/>
      </c>
      <c r="CI229" s="59" t="str">
        <f t="shared" si="141"/>
        <v/>
      </c>
      <c r="CJ229" s="530" t="e">
        <f t="shared" si="137"/>
        <v>#VALUE!</v>
      </c>
      <c r="CK229" s="727"/>
      <c r="CL229" s="792"/>
    </row>
    <row r="230" spans="1:90" ht="13.15" customHeight="1" x14ac:dyDescent="0.25">
      <c r="A230" s="737"/>
      <c r="B230" s="37">
        <v>83</v>
      </c>
      <c r="C230" s="714"/>
      <c r="D230" s="383">
        <v>224</v>
      </c>
      <c r="E230" s="131" t="s">
        <v>660</v>
      </c>
      <c r="F230" s="182" t="s">
        <v>469</v>
      </c>
      <c r="G230" s="293" t="s">
        <v>1264</v>
      </c>
      <c r="H230" s="9">
        <v>10</v>
      </c>
      <c r="I230" s="9">
        <v>49.1</v>
      </c>
      <c r="J230" s="42">
        <f t="shared" si="142"/>
        <v>43.902439024390247</v>
      </c>
      <c r="K230" s="9">
        <v>54</v>
      </c>
      <c r="L230" s="9">
        <f t="shared" si="163"/>
        <v>439.02439024390247</v>
      </c>
      <c r="M230" s="9">
        <f t="shared" si="159"/>
        <v>540</v>
      </c>
      <c r="N230" s="140">
        <f t="shared" si="155"/>
        <v>59.940000000000005</v>
      </c>
      <c r="O230" s="10">
        <f t="shared" si="153"/>
        <v>18.899999999999999</v>
      </c>
      <c r="P230" s="10">
        <f t="shared" si="160"/>
        <v>599.40000000000009</v>
      </c>
      <c r="Q230" s="11">
        <f t="shared" si="154"/>
        <v>72.900000000000006</v>
      </c>
      <c r="R230" s="12">
        <f t="shared" si="161"/>
        <v>729</v>
      </c>
      <c r="S230" s="4">
        <f t="shared" si="156"/>
        <v>64.8</v>
      </c>
      <c r="T230" s="137">
        <f t="shared" si="162"/>
        <v>648</v>
      </c>
      <c r="U230" s="43"/>
      <c r="V230" s="43">
        <f>3+3</f>
        <v>6</v>
      </c>
      <c r="W230" s="43">
        <v>4</v>
      </c>
      <c r="X230" s="43"/>
      <c r="Y230" s="43"/>
      <c r="Z230" s="43"/>
      <c r="AA230" s="43"/>
      <c r="AB230" s="43"/>
      <c r="AC230" s="43"/>
      <c r="AD230" s="43"/>
      <c r="AE230" s="43"/>
      <c r="AF230" s="43"/>
      <c r="AG230" s="44">
        <f t="shared" si="133"/>
        <v>10</v>
      </c>
      <c r="AH230" s="44">
        <v>49.1</v>
      </c>
      <c r="AI230" s="44">
        <v>28.52</v>
      </c>
      <c r="AJ230" s="44">
        <f t="shared" si="157"/>
        <v>285.2</v>
      </c>
      <c r="AK230" s="43"/>
      <c r="AL230" s="43"/>
      <c r="AM230" s="43"/>
      <c r="AN230" s="43"/>
      <c r="AO230" s="43"/>
      <c r="AP230" s="54"/>
      <c r="AQ230" s="54"/>
      <c r="AR230" s="54"/>
      <c r="AS230" s="54"/>
      <c r="AT230" s="54"/>
      <c r="AU230" s="54"/>
      <c r="AV230" s="54"/>
      <c r="AW230" s="45">
        <f t="shared" si="131"/>
        <v>0</v>
      </c>
      <c r="AX230" s="51">
        <v>64.8</v>
      </c>
      <c r="AY230" s="46">
        <v>26.13</v>
      </c>
      <c r="AZ230" s="51">
        <f t="shared" si="158"/>
        <v>0</v>
      </c>
      <c r="BA230" s="75"/>
      <c r="BB230" s="75"/>
      <c r="BC230" s="75"/>
      <c r="BD230" s="75"/>
      <c r="BE230" s="75"/>
      <c r="BF230" s="74"/>
      <c r="BG230" s="74"/>
      <c r="BH230" s="74"/>
      <c r="BI230" s="74"/>
      <c r="BJ230" s="74"/>
      <c r="BK230" s="75"/>
      <c r="BL230" s="75"/>
      <c r="BM230" s="47">
        <f t="shared" si="151"/>
        <v>0</v>
      </c>
      <c r="BN230" s="61"/>
      <c r="BO230" s="60">
        <f t="shared" si="132"/>
        <v>0</v>
      </c>
      <c r="BP230" s="142"/>
      <c r="BQ230" s="137"/>
      <c r="BR230" s="138">
        <v>10</v>
      </c>
      <c r="BS230" s="63">
        <f t="shared" si="125"/>
        <v>6.666666666666667</v>
      </c>
      <c r="BT230" s="63">
        <v>10</v>
      </c>
      <c r="BU230" s="577">
        <f>BR230</f>
        <v>10</v>
      </c>
      <c r="BV230" s="566">
        <f>(J230+AY230)/2</f>
        <v>35.016219512195121</v>
      </c>
      <c r="BW230" s="139"/>
      <c r="BX230" s="59">
        <v>27.18</v>
      </c>
      <c r="BY230" s="59">
        <v>47.27</v>
      </c>
      <c r="BZ230" s="139"/>
      <c r="CA230" s="5">
        <f t="shared" si="126"/>
        <v>47.27</v>
      </c>
      <c r="CB230" s="59">
        <f t="shared" si="127"/>
        <v>26.13</v>
      </c>
      <c r="CC230" s="587"/>
      <c r="CD230" s="596">
        <f t="shared" si="164"/>
        <v>36.700000000000003</v>
      </c>
      <c r="CE230" s="5">
        <f t="shared" si="165"/>
        <v>367</v>
      </c>
      <c r="CF230" s="724"/>
      <c r="CG230" s="606"/>
      <c r="CH230" s="707" t="str">
        <f t="shared" si="140"/>
        <v/>
      </c>
      <c r="CI230" s="59" t="str">
        <f t="shared" si="141"/>
        <v/>
      </c>
      <c r="CJ230" s="530" t="e">
        <f t="shared" si="137"/>
        <v>#VALUE!</v>
      </c>
      <c r="CK230" s="727"/>
      <c r="CL230" s="792"/>
    </row>
    <row r="231" spans="1:90" ht="13.15" customHeight="1" x14ac:dyDescent="0.25">
      <c r="A231" s="737"/>
      <c r="B231" s="288">
        <v>84</v>
      </c>
      <c r="C231" s="714"/>
      <c r="D231" s="383">
        <v>225</v>
      </c>
      <c r="E231" s="131" t="s">
        <v>661</v>
      </c>
      <c r="F231" s="182" t="s">
        <v>470</v>
      </c>
      <c r="G231" s="293" t="s">
        <v>1264</v>
      </c>
      <c r="H231" s="9">
        <v>35</v>
      </c>
      <c r="I231" s="9">
        <v>51.5</v>
      </c>
      <c r="J231" s="42">
        <f t="shared" si="142"/>
        <v>45.528455284552848</v>
      </c>
      <c r="K231" s="9">
        <v>56</v>
      </c>
      <c r="L231" s="9">
        <f t="shared" si="163"/>
        <v>1593.4959349593496</v>
      </c>
      <c r="M231" s="9">
        <f t="shared" si="159"/>
        <v>1960</v>
      </c>
      <c r="N231" s="140">
        <f t="shared" si="155"/>
        <v>62.160000000000004</v>
      </c>
      <c r="O231" s="10">
        <f t="shared" si="153"/>
        <v>19.599999999999998</v>
      </c>
      <c r="P231" s="10">
        <f t="shared" si="160"/>
        <v>2175.6</v>
      </c>
      <c r="Q231" s="11">
        <f t="shared" si="154"/>
        <v>75.599999999999994</v>
      </c>
      <c r="R231" s="12">
        <f t="shared" si="161"/>
        <v>2646</v>
      </c>
      <c r="S231" s="4">
        <f t="shared" si="156"/>
        <v>67.2</v>
      </c>
      <c r="T231" s="137">
        <f t="shared" si="162"/>
        <v>2352</v>
      </c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>
        <v>2</v>
      </c>
      <c r="AG231" s="44">
        <f t="shared" si="133"/>
        <v>0</v>
      </c>
      <c r="AH231" s="44">
        <v>51.5</v>
      </c>
      <c r="AI231" s="44">
        <v>46</v>
      </c>
      <c r="AJ231" s="44">
        <f t="shared" si="157"/>
        <v>0</v>
      </c>
      <c r="AK231" s="43"/>
      <c r="AL231" s="43">
        <f>4+2+2</f>
        <v>8</v>
      </c>
      <c r="AM231" s="43">
        <v>2</v>
      </c>
      <c r="AN231" s="43">
        <f>2+6+2</f>
        <v>10</v>
      </c>
      <c r="AO231" s="43">
        <f>1+2</f>
        <v>3</v>
      </c>
      <c r="AP231" s="54"/>
      <c r="AQ231" s="54"/>
      <c r="AR231" s="54"/>
      <c r="AS231" s="54"/>
      <c r="AT231" s="54"/>
      <c r="AU231" s="54"/>
      <c r="AV231" s="54"/>
      <c r="AW231" s="45">
        <f t="shared" si="131"/>
        <v>25</v>
      </c>
      <c r="AX231" s="51">
        <v>67.2</v>
      </c>
      <c r="AY231" s="51">
        <v>44.82</v>
      </c>
      <c r="AZ231" s="51">
        <f t="shared" si="158"/>
        <v>1120.5</v>
      </c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47">
        <f t="shared" si="151"/>
        <v>0</v>
      </c>
      <c r="BN231" s="60"/>
      <c r="BO231" s="60">
        <f t="shared" si="132"/>
        <v>0</v>
      </c>
      <c r="BP231" s="145"/>
      <c r="BQ231" s="137"/>
      <c r="BR231" s="146">
        <v>35</v>
      </c>
      <c r="BS231" s="63">
        <f t="shared" si="125"/>
        <v>20</v>
      </c>
      <c r="BT231" s="63">
        <f>30</f>
        <v>30</v>
      </c>
      <c r="BU231" s="577">
        <v>20</v>
      </c>
      <c r="BV231" s="566">
        <v>51.5</v>
      </c>
      <c r="BW231" s="139"/>
      <c r="BX231" s="59">
        <v>46.63</v>
      </c>
      <c r="BY231" s="59">
        <v>81.09</v>
      </c>
      <c r="BZ231" s="139"/>
      <c r="CA231" s="5">
        <f t="shared" si="126"/>
        <v>51.5</v>
      </c>
      <c r="CB231" s="59">
        <f t="shared" si="127"/>
        <v>44.82</v>
      </c>
      <c r="CC231" s="587"/>
      <c r="CD231" s="596">
        <f t="shared" si="164"/>
        <v>48.16</v>
      </c>
      <c r="CE231" s="5">
        <f t="shared" si="165"/>
        <v>963.19999999999993</v>
      </c>
      <c r="CF231" s="724"/>
      <c r="CG231" s="606"/>
      <c r="CH231" s="707" t="str">
        <f t="shared" si="140"/>
        <v/>
      </c>
      <c r="CI231" s="59" t="str">
        <f t="shared" si="141"/>
        <v/>
      </c>
      <c r="CJ231" s="530" t="e">
        <f t="shared" si="137"/>
        <v>#VALUE!</v>
      </c>
      <c r="CK231" s="727"/>
      <c r="CL231" s="792"/>
    </row>
    <row r="232" spans="1:90" ht="13.15" customHeight="1" x14ac:dyDescent="0.25">
      <c r="A232" s="737"/>
      <c r="B232" s="37">
        <v>83</v>
      </c>
      <c r="C232" s="714"/>
      <c r="D232" s="383">
        <v>226</v>
      </c>
      <c r="E232" s="131" t="s">
        <v>662</v>
      </c>
      <c r="F232" s="182" t="s">
        <v>471</v>
      </c>
      <c r="G232" s="293" t="s">
        <v>1264</v>
      </c>
      <c r="H232" s="9">
        <v>5</v>
      </c>
      <c r="I232" s="80"/>
      <c r="J232" s="81">
        <f t="shared" si="142"/>
        <v>69.658536585365866</v>
      </c>
      <c r="K232" s="80">
        <v>85.68</v>
      </c>
      <c r="L232" s="80">
        <f t="shared" si="163"/>
        <v>348.29268292682929</v>
      </c>
      <c r="M232" s="80">
        <f t="shared" si="159"/>
        <v>428.40000000000003</v>
      </c>
      <c r="N232" s="140">
        <f t="shared" si="155"/>
        <v>95.104800000000012</v>
      </c>
      <c r="O232" s="10">
        <f t="shared" si="153"/>
        <v>29.988</v>
      </c>
      <c r="P232" s="10">
        <f t="shared" si="160"/>
        <v>475.52400000000006</v>
      </c>
      <c r="Q232" s="11">
        <f t="shared" si="154"/>
        <v>115.66800000000001</v>
      </c>
      <c r="R232" s="12">
        <f t="shared" si="161"/>
        <v>578.34</v>
      </c>
      <c r="S232" s="4">
        <f t="shared" si="156"/>
        <v>102.816</v>
      </c>
      <c r="T232" s="137">
        <f t="shared" si="162"/>
        <v>514.08000000000004</v>
      </c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4">
        <f t="shared" si="133"/>
        <v>0</v>
      </c>
      <c r="AH232" s="63"/>
      <c r="AI232" s="63"/>
      <c r="AJ232" s="63">
        <f t="shared" si="157"/>
        <v>0</v>
      </c>
      <c r="AK232" s="43"/>
      <c r="AL232" s="43"/>
      <c r="AM232" s="43"/>
      <c r="AN232" s="43"/>
      <c r="AO232" s="43"/>
      <c r="AP232" s="54"/>
      <c r="AQ232" s="54"/>
      <c r="AR232" s="54"/>
      <c r="AS232" s="54"/>
      <c r="AT232" s="54"/>
      <c r="AU232" s="54"/>
      <c r="AV232" s="54"/>
      <c r="AW232" s="45">
        <f t="shared" si="131"/>
        <v>0</v>
      </c>
      <c r="AX232" s="51">
        <v>102.816</v>
      </c>
      <c r="AY232" s="46">
        <v>52.84</v>
      </c>
      <c r="AZ232" s="51">
        <f t="shared" si="158"/>
        <v>0</v>
      </c>
      <c r="BA232" s="75"/>
      <c r="BB232" s="75"/>
      <c r="BC232" s="75"/>
      <c r="BD232" s="75"/>
      <c r="BE232" s="75"/>
      <c r="BF232" s="74"/>
      <c r="BG232" s="74"/>
      <c r="BH232" s="74"/>
      <c r="BI232" s="74"/>
      <c r="BJ232" s="74"/>
      <c r="BK232" s="75"/>
      <c r="BL232" s="75"/>
      <c r="BM232" s="47">
        <f t="shared" si="151"/>
        <v>0</v>
      </c>
      <c r="BN232" s="61"/>
      <c r="BO232" s="60">
        <f t="shared" si="132"/>
        <v>0</v>
      </c>
      <c r="BP232" s="141"/>
      <c r="BQ232" s="137"/>
      <c r="BR232" s="138">
        <v>5</v>
      </c>
      <c r="BS232" s="63">
        <f t="shared" si="125"/>
        <v>1.6666666666666667</v>
      </c>
      <c r="BT232" s="63">
        <v>5</v>
      </c>
      <c r="BU232" s="577">
        <f>BR232</f>
        <v>5</v>
      </c>
      <c r="BV232" s="566">
        <f>(J232+AY232)/2</f>
        <v>61.249268292682935</v>
      </c>
      <c r="BW232" s="139"/>
      <c r="BX232" s="59">
        <v>54.97</v>
      </c>
      <c r="BY232" s="59">
        <v>95.6</v>
      </c>
      <c r="BZ232" s="139"/>
      <c r="CA232" s="5">
        <f t="shared" si="126"/>
        <v>95.6</v>
      </c>
      <c r="CB232" s="59">
        <f t="shared" si="127"/>
        <v>52.84</v>
      </c>
      <c r="CC232" s="587"/>
      <c r="CD232" s="596">
        <f t="shared" si="164"/>
        <v>74.22</v>
      </c>
      <c r="CE232" s="5">
        <f t="shared" si="165"/>
        <v>371.1</v>
      </c>
      <c r="CF232" s="724"/>
      <c r="CG232" s="606"/>
      <c r="CH232" s="707" t="str">
        <f t="shared" si="140"/>
        <v/>
      </c>
      <c r="CI232" s="59" t="str">
        <f t="shared" si="141"/>
        <v/>
      </c>
      <c r="CJ232" s="530" t="e">
        <f t="shared" si="137"/>
        <v>#VALUE!</v>
      </c>
      <c r="CK232" s="727"/>
      <c r="CL232" s="792"/>
    </row>
    <row r="233" spans="1:90" ht="13.15" customHeight="1" x14ac:dyDescent="0.25">
      <c r="A233" s="737"/>
      <c r="B233" s="288">
        <v>84</v>
      </c>
      <c r="C233" s="714"/>
      <c r="D233" s="383">
        <v>227</v>
      </c>
      <c r="E233" s="131" t="s">
        <v>1265</v>
      </c>
      <c r="F233" s="182" t="s">
        <v>472</v>
      </c>
      <c r="G233" s="293" t="s">
        <v>1264</v>
      </c>
      <c r="H233" s="9"/>
      <c r="I233" s="79"/>
      <c r="J233" s="68"/>
      <c r="K233" s="79"/>
      <c r="L233" s="79">
        <f t="shared" si="163"/>
        <v>0</v>
      </c>
      <c r="M233" s="79"/>
      <c r="N233" s="140"/>
      <c r="O233" s="10"/>
      <c r="P233" s="10"/>
      <c r="Q233" s="11"/>
      <c r="R233" s="12"/>
      <c r="S233" s="4"/>
      <c r="T233" s="137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>
        <v>2</v>
      </c>
      <c r="AG233" s="44">
        <f t="shared" si="133"/>
        <v>0</v>
      </c>
      <c r="AH233" s="63"/>
      <c r="AI233" s="63"/>
      <c r="AJ233" s="63">
        <f t="shared" si="157"/>
        <v>0</v>
      </c>
      <c r="AK233" s="43"/>
      <c r="AL233" s="43"/>
      <c r="AM233" s="43"/>
      <c r="AN233" s="43"/>
      <c r="AO233" s="43"/>
      <c r="AP233" s="54"/>
      <c r="AQ233" s="54"/>
      <c r="AR233" s="54"/>
      <c r="AS233" s="54"/>
      <c r="AT233" s="54"/>
      <c r="AU233" s="54"/>
      <c r="AV233" s="54"/>
      <c r="AW233" s="45">
        <f t="shared" si="131"/>
        <v>2</v>
      </c>
      <c r="AX233" s="50"/>
      <c r="AY233" s="50">
        <v>52.84</v>
      </c>
      <c r="AZ233" s="50">
        <f t="shared" si="158"/>
        <v>105.68</v>
      </c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47">
        <f t="shared" si="151"/>
        <v>0</v>
      </c>
      <c r="BN233" s="58"/>
      <c r="BO233" s="58">
        <f t="shared" si="132"/>
        <v>0</v>
      </c>
      <c r="BP233" s="144" t="s">
        <v>1296</v>
      </c>
      <c r="BQ233" s="137"/>
      <c r="BR233" s="138">
        <v>2</v>
      </c>
      <c r="BS233" s="63">
        <f t="shared" si="125"/>
        <v>0.66666666666666663</v>
      </c>
      <c r="BT233" s="63">
        <v>2</v>
      </c>
      <c r="BU233" s="577">
        <f>BR233</f>
        <v>2</v>
      </c>
      <c r="BV233" s="566">
        <v>52.84</v>
      </c>
      <c r="BW233" s="139"/>
      <c r="BX233" s="59">
        <v>125.13</v>
      </c>
      <c r="BY233" s="59">
        <v>217.62</v>
      </c>
      <c r="BZ233" s="139"/>
      <c r="CA233" s="5">
        <f t="shared" si="126"/>
        <v>217.62</v>
      </c>
      <c r="CB233" s="59">
        <f t="shared" si="127"/>
        <v>52.84</v>
      </c>
      <c r="CC233" s="587"/>
      <c r="CD233" s="596">
        <f t="shared" si="164"/>
        <v>135.23000000000002</v>
      </c>
      <c r="CE233" s="5">
        <f t="shared" si="165"/>
        <v>270.46000000000004</v>
      </c>
      <c r="CF233" s="724"/>
      <c r="CG233" s="606"/>
      <c r="CH233" s="707" t="str">
        <f t="shared" si="140"/>
        <v/>
      </c>
      <c r="CI233" s="59" t="str">
        <f t="shared" si="141"/>
        <v/>
      </c>
      <c r="CJ233" s="530" t="e">
        <f t="shared" si="137"/>
        <v>#VALUE!</v>
      </c>
      <c r="CK233" s="727"/>
      <c r="CL233" s="792"/>
    </row>
    <row r="234" spans="1:90" ht="13.15" customHeight="1" x14ac:dyDescent="0.25">
      <c r="A234" s="737"/>
      <c r="B234" s="37">
        <v>83</v>
      </c>
      <c r="C234" s="714"/>
      <c r="D234" s="383">
        <v>228</v>
      </c>
      <c r="E234" s="131" t="s">
        <v>663</v>
      </c>
      <c r="F234" s="182" t="s">
        <v>473</v>
      </c>
      <c r="G234" s="293" t="s">
        <v>1264</v>
      </c>
      <c r="H234" s="9">
        <v>10</v>
      </c>
      <c r="I234" s="80"/>
      <c r="J234" s="81">
        <f t="shared" si="142"/>
        <v>109.75609756097562</v>
      </c>
      <c r="K234" s="80">
        <v>135</v>
      </c>
      <c r="L234" s="80">
        <f t="shared" si="163"/>
        <v>1097.560975609756</v>
      </c>
      <c r="M234" s="80">
        <f>H234*K234</f>
        <v>1350</v>
      </c>
      <c r="N234" s="140">
        <f t="shared" si="155"/>
        <v>149.85000000000002</v>
      </c>
      <c r="O234" s="10">
        <f t="shared" si="153"/>
        <v>47.25</v>
      </c>
      <c r="P234" s="10">
        <f>N234*H234</f>
        <v>1498.5000000000002</v>
      </c>
      <c r="Q234" s="11">
        <f t="shared" si="154"/>
        <v>182.25</v>
      </c>
      <c r="R234" s="12">
        <f>Q234*H234</f>
        <v>1822.5</v>
      </c>
      <c r="S234" s="4">
        <f t="shared" si="156"/>
        <v>162</v>
      </c>
      <c r="T234" s="137">
        <f>H234*S234</f>
        <v>1620</v>
      </c>
      <c r="U234" s="43"/>
      <c r="V234" s="43"/>
      <c r="W234" s="43">
        <v>2</v>
      </c>
      <c r="X234" s="43"/>
      <c r="Y234" s="43"/>
      <c r="Z234" s="43"/>
      <c r="AA234" s="43"/>
      <c r="AB234" s="43"/>
      <c r="AC234" s="43"/>
      <c r="AD234" s="43"/>
      <c r="AE234" s="43"/>
      <c r="AF234" s="43"/>
      <c r="AG234" s="44">
        <f t="shared" si="133"/>
        <v>2</v>
      </c>
      <c r="AH234" s="69"/>
      <c r="AI234" s="69">
        <v>126.15</v>
      </c>
      <c r="AJ234" s="69">
        <f t="shared" si="157"/>
        <v>252.3</v>
      </c>
      <c r="AK234" s="43">
        <v>1</v>
      </c>
      <c r="AL234" s="43"/>
      <c r="AM234" s="43">
        <v>1</v>
      </c>
      <c r="AN234" s="43">
        <v>2</v>
      </c>
      <c r="AO234" s="43"/>
      <c r="AP234" s="54"/>
      <c r="AQ234" s="54"/>
      <c r="AR234" s="54"/>
      <c r="AS234" s="54"/>
      <c r="AT234" s="54"/>
      <c r="AU234" s="54"/>
      <c r="AV234" s="54"/>
      <c r="AW234" s="45">
        <f t="shared" si="131"/>
        <v>4</v>
      </c>
      <c r="AX234" s="51">
        <v>162</v>
      </c>
      <c r="AY234" s="51">
        <v>86.39</v>
      </c>
      <c r="AZ234" s="51">
        <f t="shared" si="158"/>
        <v>345.56</v>
      </c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47">
        <f t="shared" si="151"/>
        <v>0</v>
      </c>
      <c r="BN234" s="60"/>
      <c r="BO234" s="60">
        <f t="shared" si="132"/>
        <v>0</v>
      </c>
      <c r="BP234" s="142"/>
      <c r="BQ234" s="137"/>
      <c r="BR234" s="138">
        <v>10</v>
      </c>
      <c r="BS234" s="63">
        <f t="shared" si="125"/>
        <v>5.333333333333333</v>
      </c>
      <c r="BT234" s="63">
        <v>10</v>
      </c>
      <c r="BU234" s="577">
        <f>BR234</f>
        <v>10</v>
      </c>
      <c r="BV234" s="566">
        <f>(J234+AY234)/2</f>
        <v>98.073048780487809</v>
      </c>
      <c r="BW234" s="139"/>
      <c r="BX234" s="59">
        <v>89.87</v>
      </c>
      <c r="BY234" s="59">
        <v>156.29</v>
      </c>
      <c r="BZ234" s="139"/>
      <c r="CA234" s="5">
        <f t="shared" si="126"/>
        <v>156.29</v>
      </c>
      <c r="CB234" s="59">
        <f t="shared" si="127"/>
        <v>86.39</v>
      </c>
      <c r="CC234" s="587"/>
      <c r="CD234" s="596">
        <f t="shared" si="164"/>
        <v>121.34</v>
      </c>
      <c r="CE234" s="5">
        <f t="shared" si="165"/>
        <v>1213.4000000000001</v>
      </c>
      <c r="CF234" s="724"/>
      <c r="CG234" s="606"/>
      <c r="CH234" s="707" t="str">
        <f t="shared" si="140"/>
        <v/>
      </c>
      <c r="CI234" s="59" t="str">
        <f t="shared" si="141"/>
        <v/>
      </c>
      <c r="CJ234" s="530" t="e">
        <f t="shared" si="137"/>
        <v>#VALUE!</v>
      </c>
      <c r="CK234" s="727"/>
      <c r="CL234" s="792"/>
    </row>
    <row r="235" spans="1:90" ht="13.15" customHeight="1" x14ac:dyDescent="0.25">
      <c r="A235" s="737"/>
      <c r="B235" s="288">
        <v>84</v>
      </c>
      <c r="C235" s="714"/>
      <c r="D235" s="383">
        <v>229</v>
      </c>
      <c r="E235" s="131" t="s">
        <v>664</v>
      </c>
      <c r="F235" s="182" t="s">
        <v>474</v>
      </c>
      <c r="G235" s="293" t="s">
        <v>1264</v>
      </c>
      <c r="H235" s="9">
        <v>20</v>
      </c>
      <c r="I235" s="9">
        <v>147.5</v>
      </c>
      <c r="J235" s="42">
        <f t="shared" si="142"/>
        <v>141.46341463414635</v>
      </c>
      <c r="K235" s="9">
        <v>174</v>
      </c>
      <c r="L235" s="9">
        <f t="shared" si="163"/>
        <v>2829.268292682927</v>
      </c>
      <c r="M235" s="9">
        <f>H235*K235</f>
        <v>3480</v>
      </c>
      <c r="N235" s="140">
        <f t="shared" si="155"/>
        <v>193.14000000000001</v>
      </c>
      <c r="O235" s="10">
        <f t="shared" si="153"/>
        <v>60.9</v>
      </c>
      <c r="P235" s="10">
        <f>N235*H235</f>
        <v>3862.8</v>
      </c>
      <c r="Q235" s="11">
        <f t="shared" si="154"/>
        <v>234.9</v>
      </c>
      <c r="R235" s="12">
        <f>Q235*H235</f>
        <v>4698</v>
      </c>
      <c r="S235" s="4">
        <f t="shared" si="156"/>
        <v>208.79999999999998</v>
      </c>
      <c r="T235" s="137">
        <f>H235*S235</f>
        <v>4176</v>
      </c>
      <c r="U235" s="43"/>
      <c r="V235" s="43"/>
      <c r="W235" s="43">
        <f>2+2</f>
        <v>4</v>
      </c>
      <c r="X235" s="43"/>
      <c r="Y235" s="43"/>
      <c r="Z235" s="43"/>
      <c r="AA235" s="43"/>
      <c r="AB235" s="43"/>
      <c r="AC235" s="43"/>
      <c r="AD235" s="43"/>
      <c r="AE235" s="43"/>
      <c r="AF235" s="43">
        <f>1+2</f>
        <v>3</v>
      </c>
      <c r="AG235" s="44">
        <f t="shared" si="133"/>
        <v>4</v>
      </c>
      <c r="AH235" s="44">
        <v>147.5</v>
      </c>
      <c r="AI235" s="44">
        <v>84.33</v>
      </c>
      <c r="AJ235" s="44">
        <f t="shared" si="157"/>
        <v>337.32</v>
      </c>
      <c r="AK235" s="43">
        <f>2+2</f>
        <v>4</v>
      </c>
      <c r="AL235" s="43">
        <v>4</v>
      </c>
      <c r="AM235" s="43">
        <v>1</v>
      </c>
      <c r="AN235" s="43">
        <f>2+2</f>
        <v>4</v>
      </c>
      <c r="AO235" s="43">
        <f>2+3</f>
        <v>5</v>
      </c>
      <c r="AP235" s="54"/>
      <c r="AQ235" s="54"/>
      <c r="AR235" s="54"/>
      <c r="AS235" s="54"/>
      <c r="AT235" s="54"/>
      <c r="AU235" s="54"/>
      <c r="AV235" s="54"/>
      <c r="AW235" s="45">
        <f t="shared" si="131"/>
        <v>21</v>
      </c>
      <c r="AX235" s="51">
        <v>208.8</v>
      </c>
      <c r="AY235" s="51">
        <v>110.8</v>
      </c>
      <c r="AZ235" s="51">
        <f t="shared" si="158"/>
        <v>2326.7999999999997</v>
      </c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47">
        <f t="shared" si="151"/>
        <v>0</v>
      </c>
      <c r="BN235" s="58"/>
      <c r="BO235" s="58">
        <f t="shared" si="132"/>
        <v>0</v>
      </c>
      <c r="BP235" s="142"/>
      <c r="BQ235" s="137"/>
      <c r="BR235" s="138">
        <v>21</v>
      </c>
      <c r="BS235" s="63">
        <f t="shared" si="125"/>
        <v>15</v>
      </c>
      <c r="BT235" s="63">
        <v>20</v>
      </c>
      <c r="BU235" s="577">
        <v>20</v>
      </c>
      <c r="BV235" s="566">
        <f>(J235+AI235)/2</f>
        <v>112.89670731707318</v>
      </c>
      <c r="BW235" s="139"/>
      <c r="BX235" s="59">
        <v>149.19999999999999</v>
      </c>
      <c r="BY235" s="59">
        <v>259.48</v>
      </c>
      <c r="BZ235" s="139"/>
      <c r="CA235" s="5">
        <f t="shared" si="126"/>
        <v>147.5</v>
      </c>
      <c r="CB235" s="59">
        <f t="shared" si="127"/>
        <v>84.33</v>
      </c>
      <c r="CC235" s="587"/>
      <c r="CD235" s="596">
        <f t="shared" si="164"/>
        <v>115.91499999999999</v>
      </c>
      <c r="CE235" s="5">
        <f t="shared" si="165"/>
        <v>2318.2999999999997</v>
      </c>
      <c r="CF235" s="724"/>
      <c r="CG235" s="606"/>
      <c r="CH235" s="707" t="str">
        <f t="shared" si="140"/>
        <v/>
      </c>
      <c r="CI235" s="59" t="str">
        <f t="shared" si="141"/>
        <v/>
      </c>
      <c r="CJ235" s="530" t="e">
        <f t="shared" si="137"/>
        <v>#VALUE!</v>
      </c>
      <c r="CK235" s="727"/>
      <c r="CL235" s="792"/>
    </row>
    <row r="236" spans="1:90" ht="13.15" customHeight="1" x14ac:dyDescent="0.25">
      <c r="A236" s="737"/>
      <c r="B236" s="288">
        <v>84</v>
      </c>
      <c r="C236" s="714"/>
      <c r="D236" s="383">
        <v>230</v>
      </c>
      <c r="E236" s="131" t="s">
        <v>665</v>
      </c>
      <c r="F236" s="182" t="s">
        <v>475</v>
      </c>
      <c r="G236" s="293" t="s">
        <v>1264</v>
      </c>
      <c r="H236" s="9">
        <v>2</v>
      </c>
      <c r="I236" s="80"/>
      <c r="J236" s="81">
        <f t="shared" si="142"/>
        <v>214.63414634146341</v>
      </c>
      <c r="K236" s="80">
        <v>264</v>
      </c>
      <c r="L236" s="80">
        <f t="shared" si="163"/>
        <v>429.26829268292681</v>
      </c>
      <c r="M236" s="80">
        <f>H236*K236</f>
        <v>528</v>
      </c>
      <c r="N236" s="140">
        <f t="shared" si="155"/>
        <v>293.04000000000002</v>
      </c>
      <c r="O236" s="10">
        <f t="shared" si="153"/>
        <v>92.399999999999991</v>
      </c>
      <c r="P236" s="10">
        <f>N236*H236</f>
        <v>586.08000000000004</v>
      </c>
      <c r="Q236" s="11">
        <f t="shared" si="154"/>
        <v>356.4</v>
      </c>
      <c r="R236" s="12">
        <f>Q236*H236</f>
        <v>712.8</v>
      </c>
      <c r="S236" s="4">
        <f t="shared" si="156"/>
        <v>316.8</v>
      </c>
      <c r="T236" s="137">
        <f>H236*S236</f>
        <v>633.6</v>
      </c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4">
        <f t="shared" si="133"/>
        <v>0</v>
      </c>
      <c r="AH236" s="44">
        <v>195</v>
      </c>
      <c r="AI236" s="44">
        <v>122.87</v>
      </c>
      <c r="AJ236" s="44">
        <f t="shared" si="157"/>
        <v>0</v>
      </c>
      <c r="AK236" s="43"/>
      <c r="AL236" s="43"/>
      <c r="AM236" s="43"/>
      <c r="AN236" s="43"/>
      <c r="AO236" s="43">
        <v>2</v>
      </c>
      <c r="AP236" s="54"/>
      <c r="AQ236" s="54"/>
      <c r="AR236" s="54"/>
      <c r="AS236" s="54"/>
      <c r="AT236" s="54"/>
      <c r="AU236" s="54"/>
      <c r="AV236" s="54"/>
      <c r="AW236" s="45">
        <f t="shared" si="131"/>
        <v>2</v>
      </c>
      <c r="AX236" s="51">
        <v>316.8</v>
      </c>
      <c r="AY236" s="51">
        <v>123</v>
      </c>
      <c r="AZ236" s="51">
        <f t="shared" si="158"/>
        <v>246</v>
      </c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47">
        <f t="shared" si="151"/>
        <v>0</v>
      </c>
      <c r="BN236" s="60"/>
      <c r="BO236" s="60">
        <f t="shared" si="132"/>
        <v>0</v>
      </c>
      <c r="BP236" s="141"/>
      <c r="BQ236" s="137"/>
      <c r="BR236" s="138">
        <v>2</v>
      </c>
      <c r="BS236" s="63">
        <f t="shared" si="125"/>
        <v>1.3333333333333333</v>
      </c>
      <c r="BT236" s="63">
        <v>2</v>
      </c>
      <c r="BU236" s="577">
        <f>BR236</f>
        <v>2</v>
      </c>
      <c r="BV236" s="566">
        <f>(AH236+AI236)/2</f>
        <v>158.935</v>
      </c>
      <c r="BW236" s="139"/>
      <c r="BX236" s="59">
        <v>189.38</v>
      </c>
      <c r="BY236" s="59">
        <v>329.36</v>
      </c>
      <c r="BZ236" s="139"/>
      <c r="CA236" s="5">
        <f t="shared" si="126"/>
        <v>195</v>
      </c>
      <c r="CB236" s="59">
        <f t="shared" si="127"/>
        <v>122.87</v>
      </c>
      <c r="CC236" s="587"/>
      <c r="CD236" s="596">
        <f t="shared" si="164"/>
        <v>158.935</v>
      </c>
      <c r="CE236" s="5">
        <f t="shared" si="165"/>
        <v>317.87</v>
      </c>
      <c r="CF236" s="724"/>
      <c r="CG236" s="606"/>
      <c r="CH236" s="707" t="str">
        <f t="shared" si="140"/>
        <v/>
      </c>
      <c r="CI236" s="59" t="str">
        <f t="shared" si="141"/>
        <v/>
      </c>
      <c r="CJ236" s="530" t="e">
        <f t="shared" si="137"/>
        <v>#VALUE!</v>
      </c>
      <c r="CK236" s="727"/>
      <c r="CL236" s="792"/>
    </row>
    <row r="237" spans="1:90" ht="13.15" customHeight="1" x14ac:dyDescent="0.25">
      <c r="A237" s="737"/>
      <c r="B237" s="37">
        <v>83</v>
      </c>
      <c r="C237" s="714"/>
      <c r="D237" s="383">
        <v>231</v>
      </c>
      <c r="E237" s="131" t="s">
        <v>666</v>
      </c>
      <c r="F237" s="182" t="s">
        <v>476</v>
      </c>
      <c r="G237" s="293" t="s">
        <v>1264</v>
      </c>
      <c r="H237" s="9">
        <v>5</v>
      </c>
      <c r="I237" s="80"/>
      <c r="J237" s="81">
        <f t="shared" si="142"/>
        <v>204.90243902439025</v>
      </c>
      <c r="K237" s="80">
        <v>252.03</v>
      </c>
      <c r="L237" s="80">
        <f t="shared" si="163"/>
        <v>1024.5121951219512</v>
      </c>
      <c r="M237" s="80">
        <f>H237*K237</f>
        <v>1260.1500000000001</v>
      </c>
      <c r="N237" s="140">
        <f t="shared" si="155"/>
        <v>279.75330000000002</v>
      </c>
      <c r="O237" s="10">
        <f t="shared" si="153"/>
        <v>88.210499999999996</v>
      </c>
      <c r="P237" s="10">
        <f>N237*H237</f>
        <v>1398.7665000000002</v>
      </c>
      <c r="Q237" s="11">
        <f t="shared" si="154"/>
        <v>340.2405</v>
      </c>
      <c r="R237" s="12">
        <f>Q237*H237</f>
        <v>1701.2024999999999</v>
      </c>
      <c r="S237" s="4">
        <f t="shared" si="156"/>
        <v>302.43599999999998</v>
      </c>
      <c r="T237" s="137">
        <f>H237*S237</f>
        <v>1512.1799999999998</v>
      </c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4">
        <f t="shared" si="133"/>
        <v>0</v>
      </c>
      <c r="AH237" s="63"/>
      <c r="AI237" s="63"/>
      <c r="AJ237" s="63">
        <f t="shared" si="157"/>
        <v>0</v>
      </c>
      <c r="AK237" s="43">
        <v>6</v>
      </c>
      <c r="AL237" s="43"/>
      <c r="AM237" s="43"/>
      <c r="AN237" s="43"/>
      <c r="AO237" s="43"/>
      <c r="AP237" s="54"/>
      <c r="AQ237" s="54"/>
      <c r="AR237" s="54"/>
      <c r="AS237" s="54"/>
      <c r="AT237" s="54"/>
      <c r="AU237" s="54"/>
      <c r="AV237" s="54"/>
      <c r="AW237" s="45">
        <f t="shared" si="131"/>
        <v>6</v>
      </c>
      <c r="AX237" s="51">
        <v>302.43599999999998</v>
      </c>
      <c r="AY237" s="45">
        <v>144</v>
      </c>
      <c r="AZ237" s="51">
        <f t="shared" si="158"/>
        <v>864</v>
      </c>
      <c r="BA237" s="43"/>
      <c r="BB237" s="43"/>
      <c r="BC237" s="43"/>
      <c r="BD237" s="43"/>
      <c r="BE237" s="43"/>
      <c r="BF237" s="74"/>
      <c r="BG237" s="74"/>
      <c r="BH237" s="74"/>
      <c r="BI237" s="74"/>
      <c r="BJ237" s="74"/>
      <c r="BK237" s="43"/>
      <c r="BL237" s="43"/>
      <c r="BM237" s="47">
        <f t="shared" si="151"/>
        <v>0</v>
      </c>
      <c r="BN237" s="59"/>
      <c r="BO237" s="60">
        <f t="shared" si="132"/>
        <v>0</v>
      </c>
      <c r="BP237" s="141"/>
      <c r="BQ237" s="137"/>
      <c r="BR237" s="138">
        <v>6</v>
      </c>
      <c r="BS237" s="63">
        <f t="shared" si="125"/>
        <v>3.6666666666666665</v>
      </c>
      <c r="BT237" s="63">
        <v>6</v>
      </c>
      <c r="BU237" s="577">
        <f>BR237</f>
        <v>6</v>
      </c>
      <c r="BV237" s="566"/>
      <c r="BW237" s="139"/>
      <c r="BX237" s="59"/>
      <c r="BY237" s="59"/>
      <c r="BZ237" s="139"/>
      <c r="CA237" s="5">
        <f t="shared" si="126"/>
        <v>302.43599999999998</v>
      </c>
      <c r="CB237" s="59">
        <f t="shared" si="127"/>
        <v>144</v>
      </c>
      <c r="CC237" s="587"/>
      <c r="CD237" s="596">
        <f t="shared" si="164"/>
        <v>223.21799999999999</v>
      </c>
      <c r="CE237" s="5">
        <f t="shared" si="165"/>
        <v>1339.308</v>
      </c>
      <c r="CF237" s="724"/>
      <c r="CG237" s="606"/>
      <c r="CH237" s="707" t="str">
        <f t="shared" si="140"/>
        <v/>
      </c>
      <c r="CI237" s="59" t="str">
        <f t="shared" si="141"/>
        <v/>
      </c>
      <c r="CJ237" s="530" t="e">
        <f t="shared" si="137"/>
        <v>#VALUE!</v>
      </c>
      <c r="CK237" s="727"/>
      <c r="CL237" s="792"/>
    </row>
    <row r="238" spans="1:90" ht="13.15" customHeight="1" x14ac:dyDescent="0.25">
      <c r="A238" s="737"/>
      <c r="B238" s="288">
        <v>84</v>
      </c>
      <c r="C238" s="714"/>
      <c r="D238" s="383">
        <v>232</v>
      </c>
      <c r="E238" s="131"/>
      <c r="F238" s="182" t="s">
        <v>477</v>
      </c>
      <c r="G238" s="293" t="s">
        <v>1264</v>
      </c>
      <c r="H238" s="9"/>
      <c r="I238" s="9">
        <v>208</v>
      </c>
      <c r="J238" s="42"/>
      <c r="K238" s="9"/>
      <c r="L238" s="9">
        <f t="shared" si="163"/>
        <v>0</v>
      </c>
      <c r="M238" s="9"/>
      <c r="N238" s="140"/>
      <c r="O238" s="10"/>
      <c r="P238" s="10"/>
      <c r="Q238" s="11"/>
      <c r="R238" s="12"/>
      <c r="S238" s="4"/>
      <c r="T238" s="137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4">
        <f t="shared" si="133"/>
        <v>0</v>
      </c>
      <c r="AH238" s="44">
        <v>208</v>
      </c>
      <c r="AI238" s="44">
        <v>163.13</v>
      </c>
      <c r="AJ238" s="44">
        <f t="shared" si="157"/>
        <v>0</v>
      </c>
      <c r="AK238" s="43"/>
      <c r="AL238" s="43"/>
      <c r="AM238" s="43"/>
      <c r="AN238" s="43"/>
      <c r="AO238" s="43"/>
      <c r="AP238" s="54"/>
      <c r="AQ238" s="54"/>
      <c r="AR238" s="54"/>
      <c r="AS238" s="54"/>
      <c r="AT238" s="54"/>
      <c r="AU238" s="54"/>
      <c r="AV238" s="54"/>
      <c r="AW238" s="45">
        <f t="shared" si="131"/>
        <v>0</v>
      </c>
      <c r="AX238" s="58"/>
      <c r="AY238" s="63"/>
      <c r="AZ238" s="58"/>
      <c r="BA238" s="43"/>
      <c r="BB238" s="43"/>
      <c r="BC238" s="43"/>
      <c r="BD238" s="43"/>
      <c r="BE238" s="43"/>
      <c r="BF238" s="74"/>
      <c r="BG238" s="74"/>
      <c r="BH238" s="74"/>
      <c r="BI238" s="74"/>
      <c r="BJ238" s="74"/>
      <c r="BK238" s="43"/>
      <c r="BL238" s="43"/>
      <c r="BM238" s="47">
        <f t="shared" si="151"/>
        <v>0</v>
      </c>
      <c r="BN238" s="59"/>
      <c r="BO238" s="60">
        <f t="shared" si="132"/>
        <v>0</v>
      </c>
      <c r="BP238" s="141"/>
      <c r="BQ238" s="137"/>
      <c r="BR238" s="138">
        <v>0</v>
      </c>
      <c r="BS238" s="63">
        <f t="shared" si="125"/>
        <v>0</v>
      </c>
      <c r="BT238" s="63">
        <f>BQ238</f>
        <v>0</v>
      </c>
      <c r="BU238" s="577">
        <v>2</v>
      </c>
      <c r="BV238" s="566"/>
      <c r="BW238" s="139"/>
      <c r="BX238" s="59">
        <v>150.26</v>
      </c>
      <c r="BY238" s="59">
        <v>261.32</v>
      </c>
      <c r="BZ238" s="139"/>
      <c r="CA238" s="5">
        <f t="shared" si="126"/>
        <v>208</v>
      </c>
      <c r="CB238" s="59">
        <f t="shared" si="127"/>
        <v>150.26</v>
      </c>
      <c r="CC238" s="587"/>
      <c r="CD238" s="596">
        <f t="shared" si="164"/>
        <v>179.13</v>
      </c>
      <c r="CE238" s="5">
        <f t="shared" si="165"/>
        <v>358.26</v>
      </c>
      <c r="CF238" s="724"/>
      <c r="CG238" s="606"/>
      <c r="CH238" s="707" t="str">
        <f t="shared" si="140"/>
        <v/>
      </c>
      <c r="CI238" s="59" t="str">
        <f t="shared" si="141"/>
        <v/>
      </c>
      <c r="CJ238" s="530" t="e">
        <f t="shared" si="137"/>
        <v>#VALUE!</v>
      </c>
      <c r="CK238" s="727"/>
      <c r="CL238" s="792"/>
    </row>
    <row r="239" spans="1:90" ht="13.15" customHeight="1" x14ac:dyDescent="0.25">
      <c r="A239" s="737"/>
      <c r="B239" s="37">
        <v>83</v>
      </c>
      <c r="C239" s="714"/>
      <c r="D239" s="383">
        <v>233</v>
      </c>
      <c r="E239" s="131" t="s">
        <v>667</v>
      </c>
      <c r="F239" s="182" t="s">
        <v>478</v>
      </c>
      <c r="G239" s="293" t="s">
        <v>1264</v>
      </c>
      <c r="H239" s="9">
        <v>2</v>
      </c>
      <c r="I239" s="80"/>
      <c r="J239" s="81">
        <f t="shared" si="142"/>
        <v>3.6056910569105689</v>
      </c>
      <c r="K239" s="80">
        <v>4.4349999999999996</v>
      </c>
      <c r="L239" s="80">
        <f t="shared" si="163"/>
        <v>7.2113821138211378</v>
      </c>
      <c r="M239" s="80">
        <f t="shared" ref="M239:M252" si="166">H239*K239</f>
        <v>8.8699999999999992</v>
      </c>
      <c r="N239" s="140">
        <f t="shared" si="155"/>
        <v>4.9228500000000004</v>
      </c>
      <c r="O239" s="10">
        <f t="shared" si="153"/>
        <v>1.5522499999999997</v>
      </c>
      <c r="P239" s="10">
        <f t="shared" ref="P239:P252" si="167">N239*H239</f>
        <v>9.8457000000000008</v>
      </c>
      <c r="Q239" s="11">
        <f t="shared" si="154"/>
        <v>5.9872499999999995</v>
      </c>
      <c r="R239" s="12">
        <f t="shared" ref="R239:R252" si="168">Q239*H239</f>
        <v>11.974499999999999</v>
      </c>
      <c r="S239" s="4">
        <f t="shared" si="156"/>
        <v>5.3219999999999992</v>
      </c>
      <c r="T239" s="137">
        <f t="shared" ref="T239:T252" si="169">H239*S239</f>
        <v>10.643999999999998</v>
      </c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>
        <v>20</v>
      </c>
      <c r="AG239" s="44">
        <f t="shared" si="133"/>
        <v>0</v>
      </c>
      <c r="AH239" s="63"/>
      <c r="AI239" s="63"/>
      <c r="AJ239" s="63">
        <f t="shared" ref="AJ239:AJ274" si="170">AG239*AI239</f>
        <v>0</v>
      </c>
      <c r="AK239" s="43"/>
      <c r="AL239" s="43"/>
      <c r="AM239" s="43"/>
      <c r="AN239" s="43"/>
      <c r="AO239" s="43"/>
      <c r="AP239" s="54"/>
      <c r="AQ239" s="54"/>
      <c r="AR239" s="54"/>
      <c r="AS239" s="54"/>
      <c r="AT239" s="54"/>
      <c r="AU239" s="54"/>
      <c r="AV239" s="54"/>
      <c r="AW239" s="45">
        <f t="shared" si="131"/>
        <v>20</v>
      </c>
      <c r="AX239" s="51">
        <v>5.3220000000000001</v>
      </c>
      <c r="AY239" s="45">
        <v>2.11</v>
      </c>
      <c r="AZ239" s="51">
        <f t="shared" ref="AZ239:AZ274" si="171">AW239*AY239</f>
        <v>42.199999999999996</v>
      </c>
      <c r="BA239" s="43"/>
      <c r="BB239" s="43"/>
      <c r="BC239" s="43"/>
      <c r="BD239" s="43"/>
      <c r="BE239" s="43"/>
      <c r="BF239" s="74"/>
      <c r="BG239" s="74"/>
      <c r="BH239" s="74"/>
      <c r="BI239" s="74"/>
      <c r="BJ239" s="74"/>
      <c r="BK239" s="43"/>
      <c r="BL239" s="43"/>
      <c r="BM239" s="47">
        <f t="shared" si="151"/>
        <v>0</v>
      </c>
      <c r="BN239" s="59"/>
      <c r="BO239" s="60">
        <f t="shared" si="132"/>
        <v>0</v>
      </c>
      <c r="BP239" s="141"/>
      <c r="BQ239" s="137"/>
      <c r="BR239" s="138">
        <v>20</v>
      </c>
      <c r="BS239" s="63">
        <f t="shared" si="125"/>
        <v>7.333333333333333</v>
      </c>
      <c r="BT239" s="63">
        <v>20</v>
      </c>
      <c r="BU239" s="577">
        <f>BR239</f>
        <v>20</v>
      </c>
      <c r="BV239" s="566"/>
      <c r="BW239" s="139"/>
      <c r="BX239" s="59">
        <v>2.19</v>
      </c>
      <c r="BY239" s="59">
        <v>3.8</v>
      </c>
      <c r="BZ239" s="139"/>
      <c r="CA239" s="5">
        <f t="shared" si="126"/>
        <v>3.8</v>
      </c>
      <c r="CB239" s="59">
        <f t="shared" si="127"/>
        <v>2.11</v>
      </c>
      <c r="CC239" s="587"/>
      <c r="CD239" s="596">
        <f t="shared" si="164"/>
        <v>2.9550000000000001</v>
      </c>
      <c r="CE239" s="5">
        <f t="shared" si="165"/>
        <v>59.1</v>
      </c>
      <c r="CF239" s="724"/>
      <c r="CG239" s="606"/>
      <c r="CH239" s="707" t="str">
        <f t="shared" si="140"/>
        <v/>
      </c>
      <c r="CI239" s="59" t="str">
        <f t="shared" si="141"/>
        <v/>
      </c>
      <c r="CJ239" s="530" t="e">
        <f t="shared" si="137"/>
        <v>#VALUE!</v>
      </c>
      <c r="CK239" s="727"/>
      <c r="CL239" s="792"/>
    </row>
    <row r="240" spans="1:90" ht="13.15" customHeight="1" x14ac:dyDescent="0.25">
      <c r="A240" s="737"/>
      <c r="B240" s="288">
        <v>84</v>
      </c>
      <c r="C240" s="714"/>
      <c r="D240" s="383">
        <v>234</v>
      </c>
      <c r="E240" s="131" t="s">
        <v>668</v>
      </c>
      <c r="F240" s="182" t="s">
        <v>479</v>
      </c>
      <c r="G240" s="293" t="s">
        <v>1264</v>
      </c>
      <c r="H240" s="9">
        <v>2</v>
      </c>
      <c r="I240" s="9">
        <v>4.26</v>
      </c>
      <c r="J240" s="42">
        <f t="shared" si="142"/>
        <v>3.4146341463414638</v>
      </c>
      <c r="K240" s="9">
        <v>4.2</v>
      </c>
      <c r="L240" s="9">
        <f t="shared" si="163"/>
        <v>6.8292682926829276</v>
      </c>
      <c r="M240" s="9">
        <f t="shared" si="166"/>
        <v>8.4</v>
      </c>
      <c r="N240" s="140">
        <f t="shared" si="155"/>
        <v>4.6620000000000008</v>
      </c>
      <c r="O240" s="10">
        <f t="shared" si="153"/>
        <v>1.47</v>
      </c>
      <c r="P240" s="10">
        <f t="shared" si="167"/>
        <v>9.3240000000000016</v>
      </c>
      <c r="Q240" s="11">
        <f t="shared" si="154"/>
        <v>5.67</v>
      </c>
      <c r="R240" s="12">
        <f t="shared" si="168"/>
        <v>11.34</v>
      </c>
      <c r="S240" s="4">
        <f t="shared" si="156"/>
        <v>5.04</v>
      </c>
      <c r="T240" s="137">
        <f t="shared" si="169"/>
        <v>10.08</v>
      </c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>
        <v>20</v>
      </c>
      <c r="AG240" s="44">
        <f t="shared" si="133"/>
        <v>0</v>
      </c>
      <c r="AH240" s="44">
        <v>4.26</v>
      </c>
      <c r="AI240" s="44">
        <v>3.22</v>
      </c>
      <c r="AJ240" s="44">
        <f t="shared" si="170"/>
        <v>0</v>
      </c>
      <c r="AK240" s="43"/>
      <c r="AL240" s="43"/>
      <c r="AM240" s="43"/>
      <c r="AN240" s="43"/>
      <c r="AO240" s="43"/>
      <c r="AP240" s="54"/>
      <c r="AQ240" s="54"/>
      <c r="AR240" s="54"/>
      <c r="AS240" s="54"/>
      <c r="AT240" s="54"/>
      <c r="AU240" s="54"/>
      <c r="AV240" s="54"/>
      <c r="AW240" s="45">
        <f t="shared" si="131"/>
        <v>20</v>
      </c>
      <c r="AX240" s="51">
        <v>5.04</v>
      </c>
      <c r="AY240" s="45">
        <v>2.95</v>
      </c>
      <c r="AZ240" s="51">
        <f t="shared" si="171"/>
        <v>59</v>
      </c>
      <c r="BA240" s="43"/>
      <c r="BB240" s="43"/>
      <c r="BC240" s="43"/>
      <c r="BD240" s="43"/>
      <c r="BE240" s="43"/>
      <c r="BF240" s="74"/>
      <c r="BG240" s="74"/>
      <c r="BH240" s="74"/>
      <c r="BI240" s="74"/>
      <c r="BJ240" s="74"/>
      <c r="BK240" s="43"/>
      <c r="BL240" s="43"/>
      <c r="BM240" s="47">
        <f t="shared" si="151"/>
        <v>0</v>
      </c>
      <c r="BN240" s="59"/>
      <c r="BO240" s="60">
        <f t="shared" si="132"/>
        <v>0</v>
      </c>
      <c r="BP240" s="141"/>
      <c r="BQ240" s="137"/>
      <c r="BR240" s="138">
        <v>20</v>
      </c>
      <c r="BS240" s="63">
        <f t="shared" si="125"/>
        <v>7.333333333333333</v>
      </c>
      <c r="BT240" s="63">
        <v>20</v>
      </c>
      <c r="BU240" s="577">
        <f>BR240</f>
        <v>20</v>
      </c>
      <c r="BV240" s="566"/>
      <c r="BW240" s="139"/>
      <c r="BX240" s="59">
        <v>3.06</v>
      </c>
      <c r="BY240" s="59">
        <v>5.33</v>
      </c>
      <c r="BZ240" s="139"/>
      <c r="CA240" s="5">
        <f t="shared" si="126"/>
        <v>4.26</v>
      </c>
      <c r="CB240" s="59">
        <f t="shared" si="127"/>
        <v>2.95</v>
      </c>
      <c r="CC240" s="587"/>
      <c r="CD240" s="596">
        <f t="shared" si="164"/>
        <v>3.605</v>
      </c>
      <c r="CE240" s="5">
        <f t="shared" si="165"/>
        <v>72.099999999999994</v>
      </c>
      <c r="CF240" s="724"/>
      <c r="CG240" s="606"/>
      <c r="CH240" s="707" t="str">
        <f t="shared" si="140"/>
        <v/>
      </c>
      <c r="CI240" s="59" t="str">
        <f t="shared" si="141"/>
        <v/>
      </c>
      <c r="CJ240" s="530" t="e">
        <f t="shared" si="137"/>
        <v>#VALUE!</v>
      </c>
      <c r="CK240" s="727"/>
      <c r="CL240" s="792"/>
    </row>
    <row r="241" spans="1:90" ht="13.15" customHeight="1" x14ac:dyDescent="0.25">
      <c r="A241" s="737"/>
      <c r="B241" s="288">
        <v>84</v>
      </c>
      <c r="C241" s="714"/>
      <c r="D241" s="383">
        <v>235</v>
      </c>
      <c r="E241" s="131" t="s">
        <v>669</v>
      </c>
      <c r="F241" s="182" t="s">
        <v>480</v>
      </c>
      <c r="G241" s="293" t="s">
        <v>1264</v>
      </c>
      <c r="H241" s="9">
        <v>2</v>
      </c>
      <c r="I241" s="80"/>
      <c r="J241" s="81">
        <f t="shared" si="142"/>
        <v>5.691056910569106</v>
      </c>
      <c r="K241" s="80">
        <v>7</v>
      </c>
      <c r="L241" s="80">
        <f t="shared" si="163"/>
        <v>11.382113821138212</v>
      </c>
      <c r="M241" s="80">
        <f t="shared" si="166"/>
        <v>14</v>
      </c>
      <c r="N241" s="140">
        <f t="shared" si="155"/>
        <v>7.7700000000000005</v>
      </c>
      <c r="O241" s="10">
        <f t="shared" si="153"/>
        <v>2.4499999999999997</v>
      </c>
      <c r="P241" s="10">
        <f t="shared" si="167"/>
        <v>15.540000000000001</v>
      </c>
      <c r="Q241" s="11">
        <f t="shared" si="154"/>
        <v>9.4499999999999993</v>
      </c>
      <c r="R241" s="12">
        <f t="shared" si="168"/>
        <v>18.899999999999999</v>
      </c>
      <c r="S241" s="4">
        <f t="shared" si="156"/>
        <v>8.4</v>
      </c>
      <c r="T241" s="137">
        <f t="shared" si="169"/>
        <v>16.8</v>
      </c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4">
        <f t="shared" si="133"/>
        <v>0</v>
      </c>
      <c r="AH241" s="44">
        <v>5.5</v>
      </c>
      <c r="AI241" s="44">
        <v>4.03</v>
      </c>
      <c r="AJ241" s="44">
        <f t="shared" si="170"/>
        <v>0</v>
      </c>
      <c r="AK241" s="43"/>
      <c r="AL241" s="43"/>
      <c r="AM241" s="43"/>
      <c r="AN241" s="43"/>
      <c r="AO241" s="43"/>
      <c r="AP241" s="54"/>
      <c r="AQ241" s="54"/>
      <c r="AR241" s="54"/>
      <c r="AS241" s="54"/>
      <c r="AT241" s="54"/>
      <c r="AU241" s="54"/>
      <c r="AV241" s="54"/>
      <c r="AW241" s="45">
        <f t="shared" si="131"/>
        <v>0</v>
      </c>
      <c r="AX241" s="51">
        <v>8.4</v>
      </c>
      <c r="AY241" s="45">
        <v>3.61</v>
      </c>
      <c r="AZ241" s="51">
        <f t="shared" si="171"/>
        <v>0</v>
      </c>
      <c r="BA241" s="43"/>
      <c r="BB241" s="43"/>
      <c r="BC241" s="43"/>
      <c r="BD241" s="43"/>
      <c r="BE241" s="43"/>
      <c r="BF241" s="74"/>
      <c r="BG241" s="74"/>
      <c r="BH241" s="74"/>
      <c r="BI241" s="74"/>
      <c r="BJ241" s="74"/>
      <c r="BK241" s="43"/>
      <c r="BL241" s="43"/>
      <c r="BM241" s="47">
        <f t="shared" si="151"/>
        <v>0</v>
      </c>
      <c r="BN241" s="59"/>
      <c r="BO241" s="60">
        <f t="shared" si="132"/>
        <v>0</v>
      </c>
      <c r="BP241" s="141"/>
      <c r="BQ241" s="137"/>
      <c r="BR241" s="138">
        <v>2</v>
      </c>
      <c r="BS241" s="63">
        <f t="shared" ref="BS241:BS302" si="172">+(H241+AG241+AW241+BM241)/3</f>
        <v>0.66666666666666663</v>
      </c>
      <c r="BT241" s="63">
        <v>2</v>
      </c>
      <c r="BU241" s="577">
        <f>BR241</f>
        <v>2</v>
      </c>
      <c r="BV241" s="566"/>
      <c r="BW241" s="139"/>
      <c r="BX241" s="59">
        <v>3.75</v>
      </c>
      <c r="BY241" s="59">
        <v>6.53</v>
      </c>
      <c r="BZ241" s="139"/>
      <c r="CA241" s="5">
        <f t="shared" ref="CA241:CA302" si="173">MIN(I241,AH241,AX241,BN241,BY241)</f>
        <v>5.5</v>
      </c>
      <c r="CB241" s="59">
        <f t="shared" ref="CB241:CB302" si="174">MIN(J241,AH241,AI241,AX241,AY241,BN241,BX241)</f>
        <v>3.61</v>
      </c>
      <c r="CC241" s="587"/>
      <c r="CD241" s="596">
        <f t="shared" si="164"/>
        <v>4.5549999999999997</v>
      </c>
      <c r="CE241" s="5">
        <f t="shared" si="165"/>
        <v>9.11</v>
      </c>
      <c r="CF241" s="724"/>
      <c r="CG241" s="606"/>
      <c r="CH241" s="707" t="str">
        <f t="shared" si="140"/>
        <v/>
      </c>
      <c r="CI241" s="59" t="str">
        <f t="shared" si="141"/>
        <v/>
      </c>
      <c r="CJ241" s="530" t="e">
        <f t="shared" si="137"/>
        <v>#VALUE!</v>
      </c>
      <c r="CK241" s="727"/>
      <c r="CL241" s="792"/>
    </row>
    <row r="242" spans="1:90" ht="13.15" customHeight="1" x14ac:dyDescent="0.25">
      <c r="A242" s="737"/>
      <c r="B242" s="37">
        <v>83</v>
      </c>
      <c r="C242" s="714"/>
      <c r="D242" s="383">
        <v>236</v>
      </c>
      <c r="E242" s="131" t="s">
        <v>670</v>
      </c>
      <c r="F242" s="182" t="s">
        <v>481</v>
      </c>
      <c r="G242" s="293" t="s">
        <v>1264</v>
      </c>
      <c r="H242" s="9">
        <v>10</v>
      </c>
      <c r="I242" s="80"/>
      <c r="J242" s="81">
        <f t="shared" si="142"/>
        <v>5.5691056910569108</v>
      </c>
      <c r="K242" s="80">
        <v>6.8500000000000005</v>
      </c>
      <c r="L242" s="80">
        <f t="shared" si="163"/>
        <v>55.69105691056911</v>
      </c>
      <c r="M242" s="80">
        <f t="shared" si="166"/>
        <v>68.5</v>
      </c>
      <c r="N242" s="140">
        <f t="shared" si="155"/>
        <v>7.6035000000000013</v>
      </c>
      <c r="O242" s="10">
        <f t="shared" si="153"/>
        <v>2.3975</v>
      </c>
      <c r="P242" s="10">
        <f t="shared" si="167"/>
        <v>76.035000000000011</v>
      </c>
      <c r="Q242" s="11">
        <f t="shared" si="154"/>
        <v>9.2475000000000005</v>
      </c>
      <c r="R242" s="12">
        <f t="shared" si="168"/>
        <v>92.475000000000009</v>
      </c>
      <c r="S242" s="4">
        <f t="shared" si="156"/>
        <v>8.2200000000000006</v>
      </c>
      <c r="T242" s="137">
        <f t="shared" si="169"/>
        <v>82.2</v>
      </c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>
        <v>10</v>
      </c>
      <c r="AG242" s="44">
        <f t="shared" si="133"/>
        <v>0</v>
      </c>
      <c r="AH242" s="63"/>
      <c r="AI242" s="63"/>
      <c r="AJ242" s="63">
        <f t="shared" si="170"/>
        <v>0</v>
      </c>
      <c r="AK242" s="43"/>
      <c r="AL242" s="43"/>
      <c r="AM242" s="43"/>
      <c r="AN242" s="43"/>
      <c r="AO242" s="43"/>
      <c r="AP242" s="54"/>
      <c r="AQ242" s="54"/>
      <c r="AR242" s="54"/>
      <c r="AS242" s="54"/>
      <c r="AT242" s="54"/>
      <c r="AU242" s="54"/>
      <c r="AV242" s="54"/>
      <c r="AW242" s="45">
        <f t="shared" ref="AW242:AW299" si="175">SUM(AK242:AV242)+AF242</f>
        <v>10</v>
      </c>
      <c r="AX242" s="51">
        <v>8.2200000000000006</v>
      </c>
      <c r="AY242" s="45">
        <v>3.4</v>
      </c>
      <c r="AZ242" s="51">
        <f t="shared" si="171"/>
        <v>34</v>
      </c>
      <c r="BA242" s="43"/>
      <c r="BB242" s="43"/>
      <c r="BC242" s="43"/>
      <c r="BD242" s="43"/>
      <c r="BE242" s="43"/>
      <c r="BF242" s="74"/>
      <c r="BG242" s="74"/>
      <c r="BH242" s="74"/>
      <c r="BI242" s="74"/>
      <c r="BJ242" s="74"/>
      <c r="BK242" s="43"/>
      <c r="BL242" s="43"/>
      <c r="BM242" s="47">
        <f t="shared" si="151"/>
        <v>0</v>
      </c>
      <c r="BN242" s="59"/>
      <c r="BO242" s="60">
        <f t="shared" ref="BO242:BO299" si="176">BM242*BN242</f>
        <v>0</v>
      </c>
      <c r="BP242" s="141"/>
      <c r="BQ242" s="137"/>
      <c r="BR242" s="138">
        <v>10</v>
      </c>
      <c r="BS242" s="63">
        <f t="shared" si="172"/>
        <v>6.666666666666667</v>
      </c>
      <c r="BT242" s="63">
        <v>10</v>
      </c>
      <c r="BU242" s="577">
        <f>BR242</f>
        <v>10</v>
      </c>
      <c r="BV242" s="566"/>
      <c r="BW242" s="139"/>
      <c r="BX242" s="59">
        <v>3.54</v>
      </c>
      <c r="BY242" s="59">
        <v>6.16</v>
      </c>
      <c r="BZ242" s="139"/>
      <c r="CA242" s="5">
        <f t="shared" si="173"/>
        <v>6.16</v>
      </c>
      <c r="CB242" s="59">
        <f t="shared" si="174"/>
        <v>3.4</v>
      </c>
      <c r="CC242" s="587"/>
      <c r="CD242" s="596">
        <f t="shared" si="164"/>
        <v>4.78</v>
      </c>
      <c r="CE242" s="5">
        <f t="shared" si="165"/>
        <v>47.800000000000004</v>
      </c>
      <c r="CF242" s="724"/>
      <c r="CG242" s="606"/>
      <c r="CH242" s="707" t="str">
        <f t="shared" si="140"/>
        <v/>
      </c>
      <c r="CI242" s="59" t="str">
        <f t="shared" si="141"/>
        <v/>
      </c>
      <c r="CJ242" s="530" t="e">
        <f t="shared" si="137"/>
        <v>#VALUE!</v>
      </c>
      <c r="CK242" s="727"/>
      <c r="CL242" s="792"/>
    </row>
    <row r="243" spans="1:90" ht="13.15" customHeight="1" thickBot="1" x14ac:dyDescent="0.3">
      <c r="A243" s="738"/>
      <c r="B243" s="289">
        <v>84</v>
      </c>
      <c r="C243" s="715"/>
      <c r="D243" s="384">
        <v>237</v>
      </c>
      <c r="E243" s="202" t="s">
        <v>671</v>
      </c>
      <c r="F243" s="203" t="s">
        <v>482</v>
      </c>
      <c r="G243" s="294" t="s">
        <v>1264</v>
      </c>
      <c r="H243" s="101">
        <v>2</v>
      </c>
      <c r="I243" s="102"/>
      <c r="J243" s="103">
        <f t="shared" si="142"/>
        <v>7.1951219512195124</v>
      </c>
      <c r="K243" s="102">
        <v>8.85</v>
      </c>
      <c r="L243" s="102">
        <f t="shared" si="163"/>
        <v>14.390243902439025</v>
      </c>
      <c r="M243" s="102">
        <f t="shared" si="166"/>
        <v>17.7</v>
      </c>
      <c r="N243" s="204">
        <f t="shared" si="155"/>
        <v>9.823500000000001</v>
      </c>
      <c r="O243" s="19">
        <f t="shared" si="153"/>
        <v>3.0974999999999997</v>
      </c>
      <c r="P243" s="19">
        <f t="shared" si="167"/>
        <v>19.647000000000002</v>
      </c>
      <c r="Q243" s="20">
        <f t="shared" si="154"/>
        <v>11.9475</v>
      </c>
      <c r="R243" s="21">
        <f t="shared" si="168"/>
        <v>23.895</v>
      </c>
      <c r="S243" s="205">
        <f t="shared" si="156"/>
        <v>10.62</v>
      </c>
      <c r="T243" s="206">
        <f t="shared" si="169"/>
        <v>21.24</v>
      </c>
      <c r="U243" s="104"/>
      <c r="V243" s="104"/>
      <c r="W243" s="104"/>
      <c r="X243" s="104"/>
      <c r="Y243" s="104"/>
      <c r="Z243" s="104"/>
      <c r="AA243" s="104"/>
      <c r="AB243" s="104"/>
      <c r="AC243" s="104"/>
      <c r="AD243" s="104"/>
      <c r="AE243" s="104"/>
      <c r="AF243" s="104">
        <v>30</v>
      </c>
      <c r="AG243" s="105">
        <f t="shared" ref="AG243:AG300" si="177">SUM(U243:AE243)</f>
        <v>0</v>
      </c>
      <c r="AH243" s="105">
        <v>7.7</v>
      </c>
      <c r="AI243" s="105">
        <v>5.41</v>
      </c>
      <c r="AJ243" s="105">
        <f t="shared" si="170"/>
        <v>0</v>
      </c>
      <c r="AK243" s="104"/>
      <c r="AL243" s="104">
        <v>2</v>
      </c>
      <c r="AM243" s="104"/>
      <c r="AN243" s="104">
        <v>2</v>
      </c>
      <c r="AO243" s="104"/>
      <c r="AP243" s="107"/>
      <c r="AQ243" s="107"/>
      <c r="AR243" s="107"/>
      <c r="AS243" s="107"/>
      <c r="AT243" s="107"/>
      <c r="AU243" s="107"/>
      <c r="AV243" s="107"/>
      <c r="AW243" s="108">
        <f t="shared" si="175"/>
        <v>34</v>
      </c>
      <c r="AX243" s="109">
        <v>10.62</v>
      </c>
      <c r="AY243" s="108">
        <v>4.8600000000000003</v>
      </c>
      <c r="AZ243" s="109">
        <f t="shared" si="171"/>
        <v>165.24</v>
      </c>
      <c r="BA243" s="104"/>
      <c r="BB243" s="104"/>
      <c r="BC243" s="104"/>
      <c r="BD243" s="104"/>
      <c r="BE243" s="104"/>
      <c r="BF243" s="110"/>
      <c r="BG243" s="110"/>
      <c r="BH243" s="110"/>
      <c r="BI243" s="110"/>
      <c r="BJ243" s="110"/>
      <c r="BK243" s="104"/>
      <c r="BL243" s="104"/>
      <c r="BM243" s="111">
        <f t="shared" si="151"/>
        <v>0</v>
      </c>
      <c r="BN243" s="112"/>
      <c r="BO243" s="113">
        <f t="shared" si="176"/>
        <v>0</v>
      </c>
      <c r="BP243" s="286"/>
      <c r="BQ243" s="206"/>
      <c r="BR243" s="208">
        <v>34</v>
      </c>
      <c r="BS243" s="106">
        <f t="shared" si="172"/>
        <v>12</v>
      </c>
      <c r="BT243" s="106">
        <v>34</v>
      </c>
      <c r="BU243" s="578">
        <v>20</v>
      </c>
      <c r="BV243" s="567"/>
      <c r="BW243" s="209"/>
      <c r="BX243" s="112">
        <v>5.05</v>
      </c>
      <c r="BY243" s="112">
        <v>8.7899999999999991</v>
      </c>
      <c r="BZ243" s="209"/>
      <c r="CA243" s="210">
        <f t="shared" si="173"/>
        <v>7.7</v>
      </c>
      <c r="CB243" s="112">
        <f t="shared" si="174"/>
        <v>4.8600000000000003</v>
      </c>
      <c r="CC243" s="588"/>
      <c r="CD243" s="597">
        <f t="shared" si="164"/>
        <v>6.28</v>
      </c>
      <c r="CE243" s="210">
        <f t="shared" si="165"/>
        <v>125.60000000000001</v>
      </c>
      <c r="CF243" s="725"/>
      <c r="CG243" s="607"/>
      <c r="CH243" s="708" t="str">
        <f t="shared" si="140"/>
        <v/>
      </c>
      <c r="CI243" s="112" t="str">
        <f t="shared" si="141"/>
        <v/>
      </c>
      <c r="CJ243" s="531" t="e">
        <f t="shared" si="137"/>
        <v>#VALUE!</v>
      </c>
      <c r="CK243" s="728"/>
      <c r="CL243" s="793"/>
    </row>
    <row r="244" spans="1:90" ht="13.15" customHeight="1" x14ac:dyDescent="0.25">
      <c r="A244" s="734" t="s">
        <v>1249</v>
      </c>
      <c r="B244" s="91"/>
      <c r="C244" s="711">
        <v>28</v>
      </c>
      <c r="D244" s="382">
        <v>238</v>
      </c>
      <c r="E244" s="193" t="s">
        <v>672</v>
      </c>
      <c r="F244" s="194" t="s">
        <v>673</v>
      </c>
      <c r="G244" s="292" t="s">
        <v>1264</v>
      </c>
      <c r="H244" s="92">
        <v>20</v>
      </c>
      <c r="I244" s="92">
        <v>0.42</v>
      </c>
      <c r="J244" s="93">
        <f t="shared" ref="J244:J252" si="178">K244/1.23</f>
        <v>0.70916481892091654</v>
      </c>
      <c r="K244" s="92">
        <v>0.87227272727272731</v>
      </c>
      <c r="L244" s="92">
        <f t="shared" si="163"/>
        <v>14.18329637841833</v>
      </c>
      <c r="M244" s="92">
        <f t="shared" si="166"/>
        <v>17.445454545454545</v>
      </c>
      <c r="N244" s="236">
        <f t="shared" si="155"/>
        <v>0.9682227272727274</v>
      </c>
      <c r="O244" s="22">
        <f t="shared" si="153"/>
        <v>0.30529545454545454</v>
      </c>
      <c r="P244" s="22">
        <f t="shared" si="167"/>
        <v>19.364454545454549</v>
      </c>
      <c r="Q244" s="23">
        <f t="shared" si="154"/>
        <v>1.1775681818181818</v>
      </c>
      <c r="R244" s="24">
        <f t="shared" si="168"/>
        <v>23.551363636363636</v>
      </c>
      <c r="S244" s="94">
        <f t="shared" si="156"/>
        <v>1.0467272727272727</v>
      </c>
      <c r="T244" s="196">
        <f t="shared" si="169"/>
        <v>20.934545454545454</v>
      </c>
      <c r="U244" s="95"/>
      <c r="V244" s="95"/>
      <c r="W244" s="95">
        <v>20</v>
      </c>
      <c r="X244" s="95"/>
      <c r="Y244" s="95"/>
      <c r="Z244" s="95"/>
      <c r="AA244" s="95"/>
      <c r="AB244" s="95"/>
      <c r="AC244" s="95"/>
      <c r="AD244" s="95"/>
      <c r="AE244" s="95"/>
      <c r="AF244" s="95">
        <v>20</v>
      </c>
      <c r="AG244" s="96">
        <f t="shared" si="177"/>
        <v>20</v>
      </c>
      <c r="AH244" s="96">
        <v>0.42</v>
      </c>
      <c r="AI244" s="96">
        <v>0.32</v>
      </c>
      <c r="AJ244" s="96">
        <f t="shared" si="170"/>
        <v>6.4</v>
      </c>
      <c r="AK244" s="95">
        <v>10</v>
      </c>
      <c r="AL244" s="95">
        <f>4+30</f>
        <v>34</v>
      </c>
      <c r="AM244" s="95"/>
      <c r="AN244" s="95">
        <f>10+1</f>
        <v>11</v>
      </c>
      <c r="AO244" s="95">
        <f>2+22</f>
        <v>24</v>
      </c>
      <c r="AP244" s="97"/>
      <c r="AQ244" s="97"/>
      <c r="AR244" s="97"/>
      <c r="AS244" s="97"/>
      <c r="AT244" s="97"/>
      <c r="AU244" s="97"/>
      <c r="AV244" s="97"/>
      <c r="AW244" s="98">
        <f t="shared" si="175"/>
        <v>99</v>
      </c>
      <c r="AX244" s="118">
        <v>1.0467272729999999</v>
      </c>
      <c r="AY244" s="98">
        <v>0.36</v>
      </c>
      <c r="AZ244" s="118">
        <f t="shared" si="171"/>
        <v>35.64</v>
      </c>
      <c r="BA244" s="95"/>
      <c r="BB244" s="95"/>
      <c r="BC244" s="95"/>
      <c r="BD244" s="95"/>
      <c r="BE244" s="95"/>
      <c r="BF244" s="121"/>
      <c r="BG244" s="121"/>
      <c r="BH244" s="121"/>
      <c r="BI244" s="121"/>
      <c r="BJ244" s="121"/>
      <c r="BK244" s="95"/>
      <c r="BL244" s="95"/>
      <c r="BM244" s="100">
        <f t="shared" si="151"/>
        <v>0</v>
      </c>
      <c r="BN244" s="199"/>
      <c r="BO244" s="123">
        <f t="shared" si="176"/>
        <v>0</v>
      </c>
      <c r="BP244" s="237"/>
      <c r="BQ244" s="196"/>
      <c r="BR244" s="259">
        <v>99</v>
      </c>
      <c r="BS244" s="198">
        <f t="shared" si="172"/>
        <v>46.333333333333336</v>
      </c>
      <c r="BT244" s="198">
        <v>70</v>
      </c>
      <c r="BU244" s="579">
        <v>80</v>
      </c>
      <c r="BV244" s="565"/>
      <c r="BW244" s="200"/>
      <c r="BX244" s="199">
        <v>0.4</v>
      </c>
      <c r="BY244" s="199">
        <v>2.1800000000000002</v>
      </c>
      <c r="BZ244" s="200"/>
      <c r="CA244" s="201">
        <f t="shared" si="173"/>
        <v>0.42</v>
      </c>
      <c r="CB244" s="199">
        <f t="shared" si="174"/>
        <v>0.32</v>
      </c>
      <c r="CC244" s="586"/>
      <c r="CD244" s="595">
        <f t="shared" si="164"/>
        <v>0.37</v>
      </c>
      <c r="CE244" s="201">
        <f t="shared" si="165"/>
        <v>29.6</v>
      </c>
      <c r="CF244" s="723">
        <f>SUM(CE244:CE251)</f>
        <v>1006.427</v>
      </c>
      <c r="CG244" s="605"/>
      <c r="CH244" s="706" t="str">
        <f t="shared" si="140"/>
        <v/>
      </c>
      <c r="CI244" s="199" t="str">
        <f t="shared" si="141"/>
        <v/>
      </c>
      <c r="CJ244" s="529" t="e">
        <f t="shared" si="137"/>
        <v>#VALUE!</v>
      </c>
      <c r="CK244" s="732" t="e">
        <f>SUM(CJ244:CJ251)</f>
        <v>#VALUE!</v>
      </c>
      <c r="CL244" s="794" t="e">
        <f>(CF244-CK244)/CF244</f>
        <v>#VALUE!</v>
      </c>
    </row>
    <row r="245" spans="1:90" ht="13.15" customHeight="1" x14ac:dyDescent="0.25">
      <c r="A245" s="737"/>
      <c r="B245" s="37"/>
      <c r="C245" s="714"/>
      <c r="D245" s="383">
        <v>239</v>
      </c>
      <c r="E245" s="131" t="s">
        <v>674</v>
      </c>
      <c r="F245" s="182" t="s">
        <v>675</v>
      </c>
      <c r="G245" s="293" t="s">
        <v>1264</v>
      </c>
      <c r="H245" s="9">
        <v>12</v>
      </c>
      <c r="I245" s="9">
        <v>0.8</v>
      </c>
      <c r="J245" s="42">
        <f t="shared" si="178"/>
        <v>1.2994579945799458</v>
      </c>
      <c r="K245" s="9">
        <v>1.5983333333333334</v>
      </c>
      <c r="L245" s="9">
        <f t="shared" si="163"/>
        <v>15.59349593495935</v>
      </c>
      <c r="M245" s="9">
        <f t="shared" si="166"/>
        <v>19.18</v>
      </c>
      <c r="N245" s="140">
        <f t="shared" si="155"/>
        <v>1.7741500000000001</v>
      </c>
      <c r="O245" s="10">
        <f t="shared" si="153"/>
        <v>0.55941666666666667</v>
      </c>
      <c r="P245" s="10">
        <f t="shared" si="167"/>
        <v>21.2898</v>
      </c>
      <c r="Q245" s="11">
        <f t="shared" si="154"/>
        <v>2.1577500000000001</v>
      </c>
      <c r="R245" s="12">
        <f t="shared" si="168"/>
        <v>25.893000000000001</v>
      </c>
      <c r="S245" s="4">
        <f t="shared" si="156"/>
        <v>1.9179999999999999</v>
      </c>
      <c r="T245" s="137">
        <f t="shared" si="169"/>
        <v>23.015999999999998</v>
      </c>
      <c r="U245" s="43"/>
      <c r="V245" s="43"/>
      <c r="W245" s="43">
        <f>2+3+20</f>
        <v>25</v>
      </c>
      <c r="X245" s="43"/>
      <c r="Y245" s="43"/>
      <c r="Z245" s="43"/>
      <c r="AA245" s="43"/>
      <c r="AB245" s="43"/>
      <c r="AC245" s="43"/>
      <c r="AD245" s="43"/>
      <c r="AE245" s="43"/>
      <c r="AF245" s="43">
        <f>25+12</f>
        <v>37</v>
      </c>
      <c r="AG245" s="44">
        <f t="shared" si="177"/>
        <v>25</v>
      </c>
      <c r="AH245" s="44">
        <v>0.8</v>
      </c>
      <c r="AI245" s="44">
        <v>0.68</v>
      </c>
      <c r="AJ245" s="44">
        <f t="shared" si="170"/>
        <v>17</v>
      </c>
      <c r="AK245" s="43">
        <v>5</v>
      </c>
      <c r="AL245" s="43">
        <v>4</v>
      </c>
      <c r="AM245" s="43"/>
      <c r="AN245" s="43">
        <v>3</v>
      </c>
      <c r="AO245" s="43">
        <v>11</v>
      </c>
      <c r="AP245" s="54"/>
      <c r="AQ245" s="54"/>
      <c r="AR245" s="54"/>
      <c r="AS245" s="54"/>
      <c r="AT245" s="54"/>
      <c r="AU245" s="54"/>
      <c r="AV245" s="54"/>
      <c r="AW245" s="45">
        <f t="shared" si="175"/>
        <v>60</v>
      </c>
      <c r="AX245" s="51">
        <v>1.9179999999999999</v>
      </c>
      <c r="AY245" s="45">
        <v>0.74</v>
      </c>
      <c r="AZ245" s="51">
        <f t="shared" si="171"/>
        <v>44.4</v>
      </c>
      <c r="BA245" s="43"/>
      <c r="BB245" s="43"/>
      <c r="BC245" s="43"/>
      <c r="BD245" s="43"/>
      <c r="BE245" s="43"/>
      <c r="BF245" s="74"/>
      <c r="BG245" s="74"/>
      <c r="BH245" s="74"/>
      <c r="BI245" s="74"/>
      <c r="BJ245" s="74"/>
      <c r="BK245" s="43"/>
      <c r="BL245" s="43"/>
      <c r="BM245" s="47">
        <f t="shared" si="151"/>
        <v>0</v>
      </c>
      <c r="BN245" s="63"/>
      <c r="BO245" s="58">
        <f t="shared" si="176"/>
        <v>0</v>
      </c>
      <c r="BP245" s="142"/>
      <c r="BQ245" s="137"/>
      <c r="BR245" s="146">
        <v>60</v>
      </c>
      <c r="BS245" s="63">
        <f t="shared" si="172"/>
        <v>32.333333333333336</v>
      </c>
      <c r="BT245" s="63">
        <f>50</f>
        <v>50</v>
      </c>
      <c r="BU245" s="577">
        <v>90</v>
      </c>
      <c r="BV245" s="566"/>
      <c r="BW245" s="139"/>
      <c r="BX245" s="59">
        <v>0.82</v>
      </c>
      <c r="BY245" s="59">
        <v>4.4800000000000004</v>
      </c>
      <c r="BZ245" s="139"/>
      <c r="CA245" s="5">
        <f t="shared" si="173"/>
        <v>0.8</v>
      </c>
      <c r="CB245" s="59">
        <f t="shared" si="174"/>
        <v>0.68</v>
      </c>
      <c r="CC245" s="587"/>
      <c r="CD245" s="596">
        <f t="shared" si="164"/>
        <v>0.74</v>
      </c>
      <c r="CE245" s="5">
        <f t="shared" si="165"/>
        <v>66.599999999999994</v>
      </c>
      <c r="CF245" s="724"/>
      <c r="CG245" s="606"/>
      <c r="CH245" s="707" t="str">
        <f t="shared" si="140"/>
        <v/>
      </c>
      <c r="CI245" s="59" t="str">
        <f t="shared" si="141"/>
        <v/>
      </c>
      <c r="CJ245" s="530" t="e">
        <f t="shared" si="137"/>
        <v>#VALUE!</v>
      </c>
      <c r="CK245" s="727"/>
      <c r="CL245" s="792"/>
    </row>
    <row r="246" spans="1:90" ht="13.15" customHeight="1" x14ac:dyDescent="0.25">
      <c r="A246" s="737"/>
      <c r="B246" s="37"/>
      <c r="C246" s="714"/>
      <c r="D246" s="383">
        <v>240</v>
      </c>
      <c r="E246" s="131" t="s">
        <v>676</v>
      </c>
      <c r="F246" s="182" t="s">
        <v>677</v>
      </c>
      <c r="G246" s="293" t="s">
        <v>1264</v>
      </c>
      <c r="H246" s="9">
        <v>5</v>
      </c>
      <c r="I246" s="9">
        <v>0.74</v>
      </c>
      <c r="J246" s="42">
        <f t="shared" si="178"/>
        <v>0.65040650406504075</v>
      </c>
      <c r="K246" s="9">
        <v>0.8</v>
      </c>
      <c r="L246" s="9">
        <f t="shared" si="163"/>
        <v>3.2520325203252032</v>
      </c>
      <c r="M246" s="9">
        <f t="shared" si="166"/>
        <v>4</v>
      </c>
      <c r="N246" s="140">
        <f t="shared" si="155"/>
        <v>0.88800000000000012</v>
      </c>
      <c r="O246" s="10">
        <f t="shared" si="153"/>
        <v>0.27999999999999997</v>
      </c>
      <c r="P246" s="10">
        <f t="shared" si="167"/>
        <v>4.4400000000000004</v>
      </c>
      <c r="Q246" s="11">
        <f t="shared" si="154"/>
        <v>1.08</v>
      </c>
      <c r="R246" s="12">
        <f t="shared" si="168"/>
        <v>5.4</v>
      </c>
      <c r="S246" s="4">
        <f t="shared" si="156"/>
        <v>0.96</v>
      </c>
      <c r="T246" s="137">
        <f t="shared" si="169"/>
        <v>4.8</v>
      </c>
      <c r="U246" s="43"/>
      <c r="V246" s="43"/>
      <c r="W246" s="43">
        <f>20+4</f>
        <v>24</v>
      </c>
      <c r="X246" s="43"/>
      <c r="Y246" s="43"/>
      <c r="Z246" s="43"/>
      <c r="AA246" s="43"/>
      <c r="AB246" s="43"/>
      <c r="AC246" s="43"/>
      <c r="AD246" s="43"/>
      <c r="AE246" s="43"/>
      <c r="AF246" s="43">
        <v>5</v>
      </c>
      <c r="AG246" s="44">
        <f t="shared" si="177"/>
        <v>24</v>
      </c>
      <c r="AH246" s="44">
        <v>0.74</v>
      </c>
      <c r="AI246" s="44">
        <v>0.59</v>
      </c>
      <c r="AJ246" s="44">
        <f t="shared" si="170"/>
        <v>14.16</v>
      </c>
      <c r="AK246" s="43">
        <v>10</v>
      </c>
      <c r="AL246" s="43">
        <v>5</v>
      </c>
      <c r="AM246" s="43"/>
      <c r="AN246" s="43">
        <f>10+3</f>
        <v>13</v>
      </c>
      <c r="AO246" s="43">
        <f>2+11</f>
        <v>13</v>
      </c>
      <c r="AP246" s="54"/>
      <c r="AQ246" s="54"/>
      <c r="AR246" s="54"/>
      <c r="AS246" s="54"/>
      <c r="AT246" s="54"/>
      <c r="AU246" s="54"/>
      <c r="AV246" s="54"/>
      <c r="AW246" s="45">
        <f t="shared" si="175"/>
        <v>46</v>
      </c>
      <c r="AX246" s="51">
        <v>0.96</v>
      </c>
      <c r="AY246" s="45">
        <v>0.64</v>
      </c>
      <c r="AZ246" s="51">
        <f t="shared" si="171"/>
        <v>29.44</v>
      </c>
      <c r="BA246" s="43"/>
      <c r="BB246" s="43"/>
      <c r="BC246" s="43"/>
      <c r="BD246" s="43"/>
      <c r="BE246" s="43"/>
      <c r="BF246" s="74"/>
      <c r="BG246" s="74"/>
      <c r="BH246" s="74"/>
      <c r="BI246" s="74"/>
      <c r="BJ246" s="74"/>
      <c r="BK246" s="43"/>
      <c r="BL246" s="43"/>
      <c r="BM246" s="47">
        <f t="shared" si="151"/>
        <v>0</v>
      </c>
      <c r="BN246" s="63"/>
      <c r="BO246" s="58">
        <f t="shared" si="176"/>
        <v>0</v>
      </c>
      <c r="BP246" s="142"/>
      <c r="BQ246" s="137"/>
      <c r="BR246" s="146">
        <v>46</v>
      </c>
      <c r="BS246" s="63">
        <f t="shared" si="172"/>
        <v>25</v>
      </c>
      <c r="BT246" s="63">
        <f>35</f>
        <v>35</v>
      </c>
      <c r="BU246" s="577">
        <v>80</v>
      </c>
      <c r="BV246" s="566"/>
      <c r="BW246" s="139"/>
      <c r="BX246" s="59">
        <v>0.71</v>
      </c>
      <c r="BY246" s="59">
        <v>3.88</v>
      </c>
      <c r="BZ246" s="139"/>
      <c r="CA246" s="5">
        <f t="shared" si="173"/>
        <v>0.74</v>
      </c>
      <c r="CB246" s="59">
        <f t="shared" si="174"/>
        <v>0.59</v>
      </c>
      <c r="CC246" s="587"/>
      <c r="CD246" s="596">
        <f t="shared" si="164"/>
        <v>0.66500000000000004</v>
      </c>
      <c r="CE246" s="5">
        <f t="shared" si="165"/>
        <v>53.2</v>
      </c>
      <c r="CF246" s="724"/>
      <c r="CG246" s="606"/>
      <c r="CH246" s="707" t="str">
        <f t="shared" si="140"/>
        <v/>
      </c>
      <c r="CI246" s="59" t="str">
        <f t="shared" si="141"/>
        <v/>
      </c>
      <c r="CJ246" s="530" t="e">
        <f t="shared" si="137"/>
        <v>#VALUE!</v>
      </c>
      <c r="CK246" s="727"/>
      <c r="CL246" s="792"/>
    </row>
    <row r="247" spans="1:90" ht="13.15" customHeight="1" x14ac:dyDescent="0.25">
      <c r="A247" s="737"/>
      <c r="B247" s="37">
        <v>11</v>
      </c>
      <c r="C247" s="714"/>
      <c r="D247" s="383">
        <v>241</v>
      </c>
      <c r="E247" s="131" t="s">
        <v>678</v>
      </c>
      <c r="F247" s="182" t="s">
        <v>679</v>
      </c>
      <c r="G247" s="293" t="s">
        <v>1264</v>
      </c>
      <c r="H247" s="9">
        <v>8</v>
      </c>
      <c r="I247" s="80"/>
      <c r="J247" s="81">
        <f t="shared" si="178"/>
        <v>0.37804878048780488</v>
      </c>
      <c r="K247" s="80">
        <v>0.46500000000000002</v>
      </c>
      <c r="L247" s="80">
        <f t="shared" si="163"/>
        <v>3.024390243902439</v>
      </c>
      <c r="M247" s="80">
        <f t="shared" si="166"/>
        <v>3.72</v>
      </c>
      <c r="N247" s="140">
        <f t="shared" si="155"/>
        <v>0.51615000000000011</v>
      </c>
      <c r="O247" s="10">
        <f t="shared" si="153"/>
        <v>0.16275000000000001</v>
      </c>
      <c r="P247" s="10">
        <f t="shared" si="167"/>
        <v>4.1292000000000009</v>
      </c>
      <c r="Q247" s="11">
        <f t="shared" si="154"/>
        <v>0.62775000000000003</v>
      </c>
      <c r="R247" s="12">
        <f t="shared" si="168"/>
        <v>5.0220000000000002</v>
      </c>
      <c r="S247" s="4">
        <f t="shared" si="156"/>
        <v>0.55800000000000005</v>
      </c>
      <c r="T247" s="137">
        <f t="shared" si="169"/>
        <v>4.4640000000000004</v>
      </c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>
        <v>8</v>
      </c>
      <c r="AG247" s="44">
        <f t="shared" si="177"/>
        <v>0</v>
      </c>
      <c r="AH247" s="63"/>
      <c r="AI247" s="63"/>
      <c r="AJ247" s="63">
        <f t="shared" si="170"/>
        <v>0</v>
      </c>
      <c r="AK247" s="43"/>
      <c r="AL247" s="43"/>
      <c r="AM247" s="43"/>
      <c r="AN247" s="43"/>
      <c r="AO247" s="43"/>
      <c r="AP247" s="54"/>
      <c r="AQ247" s="54"/>
      <c r="AR247" s="54"/>
      <c r="AS247" s="54"/>
      <c r="AT247" s="54"/>
      <c r="AU247" s="54"/>
      <c r="AV247" s="54"/>
      <c r="AW247" s="45">
        <f t="shared" si="175"/>
        <v>8</v>
      </c>
      <c r="AX247" s="51">
        <v>0.55800000000000005</v>
      </c>
      <c r="AY247" s="45">
        <v>0.19</v>
      </c>
      <c r="AZ247" s="51">
        <f t="shared" si="171"/>
        <v>1.52</v>
      </c>
      <c r="BA247" s="43"/>
      <c r="BB247" s="43"/>
      <c r="BC247" s="43"/>
      <c r="BD247" s="43"/>
      <c r="BE247" s="43"/>
      <c r="BF247" s="74"/>
      <c r="BG247" s="74"/>
      <c r="BH247" s="74"/>
      <c r="BI247" s="74"/>
      <c r="BJ247" s="74"/>
      <c r="BK247" s="43"/>
      <c r="BL247" s="43"/>
      <c r="BM247" s="47">
        <f t="shared" si="151"/>
        <v>0</v>
      </c>
      <c r="BN247" s="63"/>
      <c r="BO247" s="58">
        <f t="shared" si="176"/>
        <v>0</v>
      </c>
      <c r="BP247" s="141"/>
      <c r="BQ247" s="137"/>
      <c r="BR247" s="138">
        <v>8</v>
      </c>
      <c r="BS247" s="63">
        <f t="shared" si="172"/>
        <v>5.333333333333333</v>
      </c>
      <c r="BT247" s="63">
        <f>BR247</f>
        <v>8</v>
      </c>
      <c r="BU247" s="577">
        <f>BR247</f>
        <v>8</v>
      </c>
      <c r="BV247" s="566"/>
      <c r="BW247" s="139"/>
      <c r="BX247" s="59">
        <v>0.21</v>
      </c>
      <c r="BY247" s="59">
        <v>1.1599999999999999</v>
      </c>
      <c r="BZ247" s="139"/>
      <c r="CA247" s="5">
        <f t="shared" si="173"/>
        <v>0.55800000000000005</v>
      </c>
      <c r="CB247" s="59">
        <f t="shared" si="174"/>
        <v>0.19</v>
      </c>
      <c r="CC247" s="587"/>
      <c r="CD247" s="596">
        <f t="shared" si="164"/>
        <v>0.374</v>
      </c>
      <c r="CE247" s="5">
        <f t="shared" si="165"/>
        <v>2.992</v>
      </c>
      <c r="CF247" s="724"/>
      <c r="CG247" s="606"/>
      <c r="CH247" s="707" t="str">
        <f t="shared" si="140"/>
        <v/>
      </c>
      <c r="CI247" s="59" t="str">
        <f t="shared" si="141"/>
        <v/>
      </c>
      <c r="CJ247" s="530" t="e">
        <f t="shared" si="137"/>
        <v>#VALUE!</v>
      </c>
      <c r="CK247" s="727"/>
      <c r="CL247" s="792"/>
    </row>
    <row r="248" spans="1:90" ht="13.15" customHeight="1" x14ac:dyDescent="0.25">
      <c r="A248" s="737"/>
      <c r="B248" s="37"/>
      <c r="C248" s="714"/>
      <c r="D248" s="383">
        <v>242</v>
      </c>
      <c r="E248" s="131" t="s">
        <v>680</v>
      </c>
      <c r="F248" s="182" t="s">
        <v>681</v>
      </c>
      <c r="G248" s="293" t="s">
        <v>1264</v>
      </c>
      <c r="H248" s="9">
        <v>8</v>
      </c>
      <c r="I248" s="9">
        <v>1.38</v>
      </c>
      <c r="J248" s="42">
        <f t="shared" si="178"/>
        <v>2.6270325203252036</v>
      </c>
      <c r="K248" s="9">
        <v>3.2312500000000002</v>
      </c>
      <c r="L248" s="9">
        <f t="shared" si="163"/>
        <v>21.016260162601629</v>
      </c>
      <c r="M248" s="9">
        <f t="shared" si="166"/>
        <v>25.85</v>
      </c>
      <c r="N248" s="140">
        <f t="shared" si="155"/>
        <v>3.5866875000000005</v>
      </c>
      <c r="O248" s="10">
        <f t="shared" si="153"/>
        <v>1.1309374999999999</v>
      </c>
      <c r="P248" s="10">
        <f t="shared" si="167"/>
        <v>28.693500000000004</v>
      </c>
      <c r="Q248" s="11">
        <f t="shared" si="154"/>
        <v>4.3621875000000001</v>
      </c>
      <c r="R248" s="12">
        <f t="shared" si="168"/>
        <v>34.897500000000001</v>
      </c>
      <c r="S248" s="4">
        <f t="shared" si="156"/>
        <v>3.8774999999999999</v>
      </c>
      <c r="T248" s="137">
        <f t="shared" si="169"/>
        <v>31.02</v>
      </c>
      <c r="U248" s="43"/>
      <c r="V248" s="43">
        <v>1</v>
      </c>
      <c r="W248" s="43">
        <f>5+3+1</f>
        <v>9</v>
      </c>
      <c r="X248" s="43"/>
      <c r="Y248" s="43"/>
      <c r="Z248" s="43"/>
      <c r="AA248" s="43"/>
      <c r="AB248" s="43"/>
      <c r="AC248" s="43"/>
      <c r="AD248" s="43"/>
      <c r="AE248" s="43"/>
      <c r="AF248" s="43">
        <v>8</v>
      </c>
      <c r="AG248" s="44">
        <f t="shared" si="177"/>
        <v>10</v>
      </c>
      <c r="AH248" s="44">
        <v>1.38</v>
      </c>
      <c r="AI248" s="44">
        <v>1.23</v>
      </c>
      <c r="AJ248" s="44">
        <f t="shared" si="170"/>
        <v>12.3</v>
      </c>
      <c r="AK248" s="43">
        <v>3</v>
      </c>
      <c r="AL248" s="43">
        <f>5+1</f>
        <v>6</v>
      </c>
      <c r="AM248" s="43"/>
      <c r="AN248" s="43">
        <f>1+2+10</f>
        <v>13</v>
      </c>
      <c r="AO248" s="43">
        <v>7</v>
      </c>
      <c r="AP248" s="54"/>
      <c r="AQ248" s="54"/>
      <c r="AR248" s="54"/>
      <c r="AS248" s="54"/>
      <c r="AT248" s="54"/>
      <c r="AU248" s="54"/>
      <c r="AV248" s="54"/>
      <c r="AW248" s="45">
        <f t="shared" si="175"/>
        <v>37</v>
      </c>
      <c r="AX248" s="51">
        <v>3.8774999999999999</v>
      </c>
      <c r="AY248" s="45">
        <v>1.33</v>
      </c>
      <c r="AZ248" s="51">
        <f t="shared" si="171"/>
        <v>49.21</v>
      </c>
      <c r="BA248" s="43"/>
      <c r="BB248" s="43"/>
      <c r="BC248" s="43"/>
      <c r="BD248" s="43"/>
      <c r="BE248" s="43"/>
      <c r="BF248" s="74"/>
      <c r="BG248" s="74"/>
      <c r="BH248" s="74"/>
      <c r="BI248" s="74"/>
      <c r="BJ248" s="74"/>
      <c r="BK248" s="43"/>
      <c r="BL248" s="43"/>
      <c r="BM248" s="47">
        <f t="shared" si="151"/>
        <v>0</v>
      </c>
      <c r="BN248" s="63"/>
      <c r="BO248" s="58">
        <f t="shared" si="176"/>
        <v>0</v>
      </c>
      <c r="BP248" s="142"/>
      <c r="BQ248" s="137"/>
      <c r="BR248" s="146">
        <v>37</v>
      </c>
      <c r="BS248" s="63">
        <f t="shared" si="172"/>
        <v>18.333333333333332</v>
      </c>
      <c r="BT248" s="63">
        <v>30</v>
      </c>
      <c r="BU248" s="577">
        <v>40</v>
      </c>
      <c r="BV248" s="566"/>
      <c r="BW248" s="139"/>
      <c r="BX248" s="59">
        <v>1.49</v>
      </c>
      <c r="BY248" s="59">
        <v>8.08</v>
      </c>
      <c r="BZ248" s="139"/>
      <c r="CA248" s="5">
        <f t="shared" si="173"/>
        <v>1.38</v>
      </c>
      <c r="CB248" s="59">
        <f t="shared" si="174"/>
        <v>1.23</v>
      </c>
      <c r="CC248" s="587"/>
      <c r="CD248" s="596">
        <f t="shared" si="164"/>
        <v>1.3049999999999999</v>
      </c>
      <c r="CE248" s="5">
        <f t="shared" si="165"/>
        <v>52.199999999999996</v>
      </c>
      <c r="CF248" s="724"/>
      <c r="CG248" s="606"/>
      <c r="CH248" s="707" t="str">
        <f t="shared" si="140"/>
        <v/>
      </c>
      <c r="CI248" s="59" t="str">
        <f t="shared" si="141"/>
        <v/>
      </c>
      <c r="CJ248" s="530" t="e">
        <f t="shared" si="137"/>
        <v>#VALUE!</v>
      </c>
      <c r="CK248" s="727"/>
      <c r="CL248" s="792"/>
    </row>
    <row r="249" spans="1:90" ht="13.15" customHeight="1" x14ac:dyDescent="0.25">
      <c r="A249" s="737"/>
      <c r="B249" s="37"/>
      <c r="C249" s="714"/>
      <c r="D249" s="383">
        <v>243</v>
      </c>
      <c r="E249" s="131" t="s">
        <v>682</v>
      </c>
      <c r="F249" s="182" t="s">
        <v>683</v>
      </c>
      <c r="G249" s="293" t="s">
        <v>1264</v>
      </c>
      <c r="H249" s="9">
        <v>50</v>
      </c>
      <c r="I249" s="9">
        <v>2.87</v>
      </c>
      <c r="J249" s="42">
        <f t="shared" si="178"/>
        <v>4.6557723577235768</v>
      </c>
      <c r="K249" s="9">
        <v>5.7265999999999995</v>
      </c>
      <c r="L249" s="9">
        <f t="shared" si="163"/>
        <v>232.78861788617886</v>
      </c>
      <c r="M249" s="9">
        <f t="shared" si="166"/>
        <v>286.33</v>
      </c>
      <c r="N249" s="140">
        <f t="shared" si="155"/>
        <v>6.3565259999999997</v>
      </c>
      <c r="O249" s="10">
        <f t="shared" si="153"/>
        <v>2.0043099999999998</v>
      </c>
      <c r="P249" s="10">
        <f t="shared" si="167"/>
        <v>317.8263</v>
      </c>
      <c r="Q249" s="11">
        <f t="shared" si="154"/>
        <v>7.7309099999999997</v>
      </c>
      <c r="R249" s="12">
        <f t="shared" si="168"/>
        <v>386.5455</v>
      </c>
      <c r="S249" s="4">
        <f t="shared" si="156"/>
        <v>6.8719199999999994</v>
      </c>
      <c r="T249" s="137">
        <f t="shared" si="169"/>
        <v>343.59599999999995</v>
      </c>
      <c r="U249" s="43"/>
      <c r="V249" s="43"/>
      <c r="W249" s="43">
        <f>6+3+15</f>
        <v>24</v>
      </c>
      <c r="X249" s="43"/>
      <c r="Y249" s="43"/>
      <c r="Z249" s="43"/>
      <c r="AA249" s="43"/>
      <c r="AB249" s="43"/>
      <c r="AC249" s="43"/>
      <c r="AD249" s="43"/>
      <c r="AE249" s="43"/>
      <c r="AF249" s="43">
        <f>50+1</f>
        <v>51</v>
      </c>
      <c r="AG249" s="44">
        <f t="shared" si="177"/>
        <v>24</v>
      </c>
      <c r="AH249" s="44">
        <v>2.87</v>
      </c>
      <c r="AI249" s="44">
        <v>2.38</v>
      </c>
      <c r="AJ249" s="44">
        <f t="shared" si="170"/>
        <v>57.12</v>
      </c>
      <c r="AK249" s="43">
        <v>5</v>
      </c>
      <c r="AL249" s="43">
        <v>3</v>
      </c>
      <c r="AM249" s="43">
        <v>3</v>
      </c>
      <c r="AN249" s="43">
        <f>4+5+8</f>
        <v>17</v>
      </c>
      <c r="AO249" s="43">
        <f>4+16</f>
        <v>20</v>
      </c>
      <c r="AP249" s="54"/>
      <c r="AQ249" s="54"/>
      <c r="AR249" s="54"/>
      <c r="AS249" s="54"/>
      <c r="AT249" s="54"/>
      <c r="AU249" s="54"/>
      <c r="AV249" s="54"/>
      <c r="AW249" s="45">
        <f t="shared" si="175"/>
        <v>99</v>
      </c>
      <c r="AX249" s="51">
        <v>6.8719200000000003</v>
      </c>
      <c r="AY249" s="45">
        <v>2.59</v>
      </c>
      <c r="AZ249" s="51">
        <f t="shared" si="171"/>
        <v>256.40999999999997</v>
      </c>
      <c r="BA249" s="43"/>
      <c r="BB249" s="43"/>
      <c r="BC249" s="43"/>
      <c r="BD249" s="43"/>
      <c r="BE249" s="43"/>
      <c r="BF249" s="74"/>
      <c r="BG249" s="74"/>
      <c r="BH249" s="74"/>
      <c r="BI249" s="74"/>
      <c r="BJ249" s="74"/>
      <c r="BK249" s="43"/>
      <c r="BL249" s="43"/>
      <c r="BM249" s="47">
        <f t="shared" si="151"/>
        <v>0</v>
      </c>
      <c r="BN249" s="63"/>
      <c r="BO249" s="58">
        <f t="shared" si="176"/>
        <v>0</v>
      </c>
      <c r="BP249" s="142"/>
      <c r="BQ249" s="137"/>
      <c r="BR249" s="146">
        <v>99</v>
      </c>
      <c r="BS249" s="63">
        <f t="shared" si="172"/>
        <v>57.666666666666664</v>
      </c>
      <c r="BT249" s="63">
        <v>70</v>
      </c>
      <c r="BU249" s="577">
        <v>300</v>
      </c>
      <c r="BV249" s="566"/>
      <c r="BW249" s="139"/>
      <c r="BX249" s="59">
        <v>2.88</v>
      </c>
      <c r="BY249" s="59">
        <v>15.67</v>
      </c>
      <c r="BZ249" s="139"/>
      <c r="CA249" s="5">
        <f t="shared" si="173"/>
        <v>2.87</v>
      </c>
      <c r="CB249" s="59">
        <f t="shared" si="174"/>
        <v>2.38</v>
      </c>
      <c r="CC249" s="587"/>
      <c r="CD249" s="596">
        <f t="shared" si="164"/>
        <v>2.625</v>
      </c>
      <c r="CE249" s="5">
        <f t="shared" si="165"/>
        <v>787.5</v>
      </c>
      <c r="CF249" s="724"/>
      <c r="CG249" s="606"/>
      <c r="CH249" s="707" t="str">
        <f t="shared" si="140"/>
        <v/>
      </c>
      <c r="CI249" s="59" t="str">
        <f t="shared" si="141"/>
        <v/>
      </c>
      <c r="CJ249" s="530" t="e">
        <f t="shared" si="137"/>
        <v>#VALUE!</v>
      </c>
      <c r="CK249" s="727"/>
      <c r="CL249" s="792"/>
    </row>
    <row r="250" spans="1:90" ht="13.15" customHeight="1" x14ac:dyDescent="0.25">
      <c r="A250" s="737"/>
      <c r="B250" s="37"/>
      <c r="C250" s="714"/>
      <c r="D250" s="383">
        <v>244</v>
      </c>
      <c r="E250" s="131" t="s">
        <v>684</v>
      </c>
      <c r="F250" s="182" t="s">
        <v>685</v>
      </c>
      <c r="G250" s="293" t="s">
        <v>1264</v>
      </c>
      <c r="H250" s="9">
        <v>1</v>
      </c>
      <c r="I250" s="80"/>
      <c r="J250" s="81">
        <f t="shared" si="178"/>
        <v>6.1382113821138207</v>
      </c>
      <c r="K250" s="80">
        <v>7.55</v>
      </c>
      <c r="L250" s="80">
        <f t="shared" si="163"/>
        <v>6.1382113821138207</v>
      </c>
      <c r="M250" s="80">
        <f t="shared" si="166"/>
        <v>7.55</v>
      </c>
      <c r="N250" s="140">
        <f t="shared" si="155"/>
        <v>8.3805000000000014</v>
      </c>
      <c r="O250" s="10">
        <f t="shared" si="153"/>
        <v>2.6424999999999996</v>
      </c>
      <c r="P250" s="10">
        <f t="shared" si="167"/>
        <v>8.3805000000000014</v>
      </c>
      <c r="Q250" s="11">
        <f t="shared" si="154"/>
        <v>10.192499999999999</v>
      </c>
      <c r="R250" s="12">
        <f t="shared" si="168"/>
        <v>10.192499999999999</v>
      </c>
      <c r="S250" s="4">
        <f t="shared" si="156"/>
        <v>9.0599999999999987</v>
      </c>
      <c r="T250" s="137">
        <f t="shared" si="169"/>
        <v>9.0599999999999987</v>
      </c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>
        <v>1</v>
      </c>
      <c r="AG250" s="44">
        <f t="shared" si="177"/>
        <v>0</v>
      </c>
      <c r="AH250" s="63"/>
      <c r="AI250" s="63"/>
      <c r="AJ250" s="63">
        <f t="shared" si="170"/>
        <v>0</v>
      </c>
      <c r="AK250" s="43"/>
      <c r="AL250" s="43"/>
      <c r="AM250" s="43"/>
      <c r="AN250" s="43"/>
      <c r="AO250" s="43"/>
      <c r="AP250" s="54"/>
      <c r="AQ250" s="54"/>
      <c r="AR250" s="54"/>
      <c r="AS250" s="54"/>
      <c r="AT250" s="54"/>
      <c r="AU250" s="54"/>
      <c r="AV250" s="54"/>
      <c r="AW250" s="45">
        <f t="shared" si="175"/>
        <v>1</v>
      </c>
      <c r="AX250" s="51">
        <v>9.06</v>
      </c>
      <c r="AY250" s="45">
        <v>3.11</v>
      </c>
      <c r="AZ250" s="51">
        <f t="shared" si="171"/>
        <v>3.11</v>
      </c>
      <c r="BA250" s="43"/>
      <c r="BB250" s="43"/>
      <c r="BC250" s="43"/>
      <c r="BD250" s="43"/>
      <c r="BE250" s="43"/>
      <c r="BF250" s="74"/>
      <c r="BG250" s="74"/>
      <c r="BH250" s="74"/>
      <c r="BI250" s="74"/>
      <c r="BJ250" s="74"/>
      <c r="BK250" s="43"/>
      <c r="BL250" s="43"/>
      <c r="BM250" s="47">
        <f t="shared" si="151"/>
        <v>0</v>
      </c>
      <c r="BN250" s="59"/>
      <c r="BO250" s="60">
        <f t="shared" si="176"/>
        <v>0</v>
      </c>
      <c r="BP250" s="141"/>
      <c r="BQ250" s="137"/>
      <c r="BR250" s="138">
        <v>1</v>
      </c>
      <c r="BS250" s="63">
        <f t="shared" si="172"/>
        <v>0.66666666666666663</v>
      </c>
      <c r="BT250" s="63">
        <f>BR250</f>
        <v>1</v>
      </c>
      <c r="BU250" s="577">
        <f>BR250</f>
        <v>1</v>
      </c>
      <c r="BV250" s="566"/>
      <c r="BW250" s="139"/>
      <c r="BX250" s="59">
        <v>3.47</v>
      </c>
      <c r="BY250" s="59">
        <v>18.87</v>
      </c>
      <c r="BZ250" s="139"/>
      <c r="CA250" s="5">
        <f t="shared" si="173"/>
        <v>9.06</v>
      </c>
      <c r="CB250" s="59">
        <f t="shared" si="174"/>
        <v>3.11</v>
      </c>
      <c r="CC250" s="587"/>
      <c r="CD250" s="596">
        <f t="shared" si="164"/>
        <v>6.085</v>
      </c>
      <c r="CE250" s="5">
        <f t="shared" si="165"/>
        <v>6.085</v>
      </c>
      <c r="CF250" s="724"/>
      <c r="CG250" s="606"/>
      <c r="CH250" s="707" t="str">
        <f t="shared" si="140"/>
        <v/>
      </c>
      <c r="CI250" s="59" t="str">
        <f t="shared" si="141"/>
        <v/>
      </c>
      <c r="CJ250" s="530" t="e">
        <f t="shared" si="137"/>
        <v>#VALUE!</v>
      </c>
      <c r="CK250" s="727"/>
      <c r="CL250" s="792"/>
    </row>
    <row r="251" spans="1:90" ht="13.15" customHeight="1" thickBot="1" x14ac:dyDescent="0.3">
      <c r="A251" s="738"/>
      <c r="B251" s="130"/>
      <c r="C251" s="715"/>
      <c r="D251" s="384">
        <v>245</v>
      </c>
      <c r="E251" s="202" t="s">
        <v>686</v>
      </c>
      <c r="F251" s="203" t="s">
        <v>687</v>
      </c>
      <c r="G251" s="294" t="s">
        <v>1264</v>
      </c>
      <c r="H251" s="101">
        <v>5</v>
      </c>
      <c r="I251" s="101">
        <v>0.32</v>
      </c>
      <c r="J251" s="270">
        <f t="shared" si="178"/>
        <v>0.26016260162601629</v>
      </c>
      <c r="K251" s="101">
        <v>0.32</v>
      </c>
      <c r="L251" s="101">
        <f t="shared" si="163"/>
        <v>1.3008130081300815</v>
      </c>
      <c r="M251" s="101">
        <f t="shared" si="166"/>
        <v>1.6</v>
      </c>
      <c r="N251" s="204">
        <f t="shared" si="155"/>
        <v>0.35520000000000002</v>
      </c>
      <c r="O251" s="19">
        <f t="shared" si="153"/>
        <v>0.11199999999999999</v>
      </c>
      <c r="P251" s="19">
        <f t="shared" si="167"/>
        <v>1.776</v>
      </c>
      <c r="Q251" s="20">
        <f t="shared" si="154"/>
        <v>0.432</v>
      </c>
      <c r="R251" s="21">
        <f t="shared" si="168"/>
        <v>2.16</v>
      </c>
      <c r="S251" s="205">
        <f t="shared" si="156"/>
        <v>0.38400000000000001</v>
      </c>
      <c r="T251" s="206">
        <f t="shared" si="169"/>
        <v>1.92</v>
      </c>
      <c r="U251" s="104"/>
      <c r="V251" s="104"/>
      <c r="W251" s="104">
        <v>20</v>
      </c>
      <c r="X251" s="104"/>
      <c r="Y251" s="104"/>
      <c r="Z251" s="104"/>
      <c r="AA251" s="104"/>
      <c r="AB251" s="104"/>
      <c r="AC251" s="104"/>
      <c r="AD251" s="104"/>
      <c r="AE251" s="104"/>
      <c r="AF251" s="104">
        <v>5</v>
      </c>
      <c r="AG251" s="105">
        <f t="shared" si="177"/>
        <v>20</v>
      </c>
      <c r="AH251" s="105">
        <v>0.32</v>
      </c>
      <c r="AI251" s="105">
        <v>0.23</v>
      </c>
      <c r="AJ251" s="105">
        <f t="shared" si="170"/>
        <v>4.6000000000000005</v>
      </c>
      <c r="AK251" s="104"/>
      <c r="AL251" s="104">
        <v>10</v>
      </c>
      <c r="AM251" s="104"/>
      <c r="AN251" s="104">
        <v>10</v>
      </c>
      <c r="AO251" s="104">
        <v>16</v>
      </c>
      <c r="AP251" s="107"/>
      <c r="AQ251" s="107"/>
      <c r="AR251" s="107"/>
      <c r="AS251" s="107"/>
      <c r="AT251" s="107"/>
      <c r="AU251" s="107"/>
      <c r="AV251" s="107"/>
      <c r="AW251" s="108">
        <f t="shared" si="175"/>
        <v>41</v>
      </c>
      <c r="AX251" s="109">
        <v>0.38400000000000001</v>
      </c>
      <c r="AY251" s="108">
        <v>0.25</v>
      </c>
      <c r="AZ251" s="109">
        <f t="shared" si="171"/>
        <v>10.25</v>
      </c>
      <c r="BA251" s="104"/>
      <c r="BB251" s="104"/>
      <c r="BC251" s="104"/>
      <c r="BD251" s="104"/>
      <c r="BE251" s="104"/>
      <c r="BF251" s="110"/>
      <c r="BG251" s="110"/>
      <c r="BH251" s="110"/>
      <c r="BI251" s="110"/>
      <c r="BJ251" s="110"/>
      <c r="BK251" s="104"/>
      <c r="BL251" s="104"/>
      <c r="BM251" s="111">
        <f t="shared" si="151"/>
        <v>0</v>
      </c>
      <c r="BN251" s="112"/>
      <c r="BO251" s="113">
        <f t="shared" si="176"/>
        <v>0</v>
      </c>
      <c r="BP251" s="254"/>
      <c r="BQ251" s="206"/>
      <c r="BR251" s="265">
        <v>41</v>
      </c>
      <c r="BS251" s="106">
        <f t="shared" si="172"/>
        <v>22</v>
      </c>
      <c r="BT251" s="106">
        <v>30</v>
      </c>
      <c r="BU251" s="578">
        <v>30</v>
      </c>
      <c r="BV251" s="567"/>
      <c r="BW251" s="209"/>
      <c r="BX251" s="112">
        <v>0.28000000000000003</v>
      </c>
      <c r="BY251" s="112">
        <v>1.51</v>
      </c>
      <c r="BZ251" s="209"/>
      <c r="CA251" s="210">
        <f t="shared" si="173"/>
        <v>0.32</v>
      </c>
      <c r="CB251" s="112">
        <f t="shared" si="174"/>
        <v>0.23</v>
      </c>
      <c r="CC251" s="588"/>
      <c r="CD251" s="597">
        <f t="shared" si="164"/>
        <v>0.27500000000000002</v>
      </c>
      <c r="CE251" s="210">
        <f t="shared" si="165"/>
        <v>8.25</v>
      </c>
      <c r="CF251" s="725"/>
      <c r="CG251" s="607"/>
      <c r="CH251" s="708" t="str">
        <f t="shared" si="140"/>
        <v/>
      </c>
      <c r="CI251" s="112" t="str">
        <f t="shared" si="141"/>
        <v/>
      </c>
      <c r="CJ251" s="531" t="e">
        <f t="shared" si="137"/>
        <v>#VALUE!</v>
      </c>
      <c r="CK251" s="728"/>
      <c r="CL251" s="793"/>
    </row>
    <row r="252" spans="1:90" ht="13.15" customHeight="1" x14ac:dyDescent="0.25">
      <c r="A252" s="734" t="s">
        <v>492</v>
      </c>
      <c r="B252" s="91"/>
      <c r="C252" s="711">
        <v>29</v>
      </c>
      <c r="D252" s="382">
        <v>246</v>
      </c>
      <c r="E252" s="193" t="s">
        <v>688</v>
      </c>
      <c r="F252" s="194" t="s">
        <v>689</v>
      </c>
      <c r="G252" s="292" t="s">
        <v>1264</v>
      </c>
      <c r="H252" s="92">
        <v>1</v>
      </c>
      <c r="I252" s="115"/>
      <c r="J252" s="116">
        <f t="shared" si="178"/>
        <v>1.1951219512195121</v>
      </c>
      <c r="K252" s="115">
        <v>1.47</v>
      </c>
      <c r="L252" s="115">
        <f t="shared" si="163"/>
        <v>1.1951219512195121</v>
      </c>
      <c r="M252" s="115">
        <f t="shared" si="166"/>
        <v>1.47</v>
      </c>
      <c r="N252" s="236">
        <f t="shared" si="155"/>
        <v>1.6317000000000002</v>
      </c>
      <c r="O252" s="22">
        <f t="shared" si="153"/>
        <v>0.51449999999999996</v>
      </c>
      <c r="P252" s="22">
        <f t="shared" si="167"/>
        <v>1.6317000000000002</v>
      </c>
      <c r="Q252" s="23">
        <f t="shared" si="154"/>
        <v>1.9844999999999999</v>
      </c>
      <c r="R252" s="24">
        <f t="shared" si="168"/>
        <v>1.9844999999999999</v>
      </c>
      <c r="S252" s="94">
        <f t="shared" si="156"/>
        <v>1.764</v>
      </c>
      <c r="T252" s="196">
        <f t="shared" si="169"/>
        <v>1.764</v>
      </c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>
        <v>2</v>
      </c>
      <c r="AG252" s="96">
        <f t="shared" si="177"/>
        <v>0</v>
      </c>
      <c r="AH252" s="198"/>
      <c r="AI252" s="198"/>
      <c r="AJ252" s="198">
        <f t="shared" si="170"/>
        <v>0</v>
      </c>
      <c r="AK252" s="95"/>
      <c r="AL252" s="95"/>
      <c r="AM252" s="95"/>
      <c r="AN252" s="95"/>
      <c r="AO252" s="95"/>
      <c r="AP252" s="97"/>
      <c r="AQ252" s="97"/>
      <c r="AR252" s="97"/>
      <c r="AS252" s="97"/>
      <c r="AT252" s="97"/>
      <c r="AU252" s="97"/>
      <c r="AV252" s="97"/>
      <c r="AW252" s="98">
        <f t="shared" si="175"/>
        <v>2</v>
      </c>
      <c r="AX252" s="118">
        <v>1.764</v>
      </c>
      <c r="AY252" s="98">
        <v>0.36</v>
      </c>
      <c r="AZ252" s="118">
        <f t="shared" si="171"/>
        <v>0.72</v>
      </c>
      <c r="BA252" s="95"/>
      <c r="BB252" s="95"/>
      <c r="BC252" s="95"/>
      <c r="BD252" s="95"/>
      <c r="BE252" s="95"/>
      <c r="BF252" s="121"/>
      <c r="BG252" s="121"/>
      <c r="BH252" s="121"/>
      <c r="BI252" s="121"/>
      <c r="BJ252" s="121"/>
      <c r="BK252" s="95"/>
      <c r="BL252" s="95"/>
      <c r="BM252" s="100">
        <f t="shared" si="151"/>
        <v>0</v>
      </c>
      <c r="BN252" s="199"/>
      <c r="BO252" s="123">
        <f t="shared" si="176"/>
        <v>0</v>
      </c>
      <c r="BP252" s="243"/>
      <c r="BQ252" s="196"/>
      <c r="BR252" s="197">
        <v>2</v>
      </c>
      <c r="BS252" s="198">
        <f t="shared" si="172"/>
        <v>1</v>
      </c>
      <c r="BT252" s="198">
        <f>BR252</f>
        <v>2</v>
      </c>
      <c r="BU252" s="579">
        <f>BR252</f>
        <v>2</v>
      </c>
      <c r="BV252" s="565"/>
      <c r="BW252" s="200"/>
      <c r="BX252" s="199">
        <v>0.48</v>
      </c>
      <c r="BY252" s="199">
        <v>0.84</v>
      </c>
      <c r="BZ252" s="200"/>
      <c r="CA252" s="201">
        <f t="shared" si="173"/>
        <v>0.84</v>
      </c>
      <c r="CB252" s="199">
        <f t="shared" si="174"/>
        <v>0.36</v>
      </c>
      <c r="CC252" s="586"/>
      <c r="CD252" s="595">
        <f t="shared" si="164"/>
        <v>0.6</v>
      </c>
      <c r="CE252" s="201">
        <f t="shared" si="165"/>
        <v>1.2</v>
      </c>
      <c r="CF252" s="723">
        <f>SUM(CE252:CE255)</f>
        <v>18.795000000000002</v>
      </c>
      <c r="CG252" s="605"/>
      <c r="CH252" s="706" t="str">
        <f t="shared" si="140"/>
        <v/>
      </c>
      <c r="CI252" s="199" t="str">
        <f t="shared" si="141"/>
        <v/>
      </c>
      <c r="CJ252" s="529" t="e">
        <f t="shared" si="137"/>
        <v>#VALUE!</v>
      </c>
      <c r="CK252" s="732" t="e">
        <f>SUM(CJ252:CJ255)</f>
        <v>#VALUE!</v>
      </c>
      <c r="CL252" s="794" t="e">
        <f>(CF252-CK252)/CF252</f>
        <v>#VALUE!</v>
      </c>
    </row>
    <row r="253" spans="1:90" ht="13.15" customHeight="1" x14ac:dyDescent="0.25">
      <c r="A253" s="737"/>
      <c r="B253" s="37">
        <v>17</v>
      </c>
      <c r="C253" s="714"/>
      <c r="D253" s="383">
        <v>247</v>
      </c>
      <c r="E253" s="132" t="s">
        <v>240</v>
      </c>
      <c r="F253" s="183" t="s">
        <v>241</v>
      </c>
      <c r="G253" s="293" t="s">
        <v>1322</v>
      </c>
      <c r="H253" s="9"/>
      <c r="I253" s="79"/>
      <c r="J253" s="68"/>
      <c r="K253" s="79"/>
      <c r="L253" s="79">
        <f t="shared" si="163"/>
        <v>0</v>
      </c>
      <c r="M253" s="79"/>
      <c r="N253" s="140"/>
      <c r="O253" s="10"/>
      <c r="P253" s="10"/>
      <c r="Q253" s="11"/>
      <c r="R253" s="12"/>
      <c r="S253" s="4"/>
      <c r="T253" s="137"/>
      <c r="U253" s="43"/>
      <c r="V253" s="43">
        <v>2</v>
      </c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4">
        <f t="shared" si="177"/>
        <v>2</v>
      </c>
      <c r="AH253" s="69"/>
      <c r="AI253" s="69">
        <v>3</v>
      </c>
      <c r="AJ253" s="69">
        <f t="shared" si="170"/>
        <v>6</v>
      </c>
      <c r="AK253" s="43"/>
      <c r="AL253" s="43"/>
      <c r="AM253" s="43"/>
      <c r="AN253" s="43"/>
      <c r="AO253" s="43"/>
      <c r="AP253" s="54"/>
      <c r="AQ253" s="54"/>
      <c r="AR253" s="54"/>
      <c r="AS253" s="54"/>
      <c r="AT253" s="54"/>
      <c r="AU253" s="54"/>
      <c r="AV253" s="54"/>
      <c r="AW253" s="45">
        <f t="shared" si="175"/>
        <v>0</v>
      </c>
      <c r="AX253" s="58"/>
      <c r="AY253" s="62"/>
      <c r="AZ253" s="58">
        <f t="shared" si="171"/>
        <v>0</v>
      </c>
      <c r="BA253" s="75"/>
      <c r="BB253" s="75"/>
      <c r="BC253" s="75"/>
      <c r="BD253" s="75"/>
      <c r="BE253" s="75"/>
      <c r="BF253" s="74"/>
      <c r="BG253" s="74">
        <v>1</v>
      </c>
      <c r="BH253" s="74"/>
      <c r="BI253" s="74"/>
      <c r="BJ253" s="74"/>
      <c r="BK253" s="75"/>
      <c r="BL253" s="75"/>
      <c r="BM253" s="47">
        <f t="shared" si="151"/>
        <v>1</v>
      </c>
      <c r="BN253" s="47">
        <v>1.95</v>
      </c>
      <c r="BO253" s="47">
        <f t="shared" si="176"/>
        <v>1.95</v>
      </c>
      <c r="BP253" s="142"/>
      <c r="BQ253" s="137"/>
      <c r="BR253" s="138">
        <v>2</v>
      </c>
      <c r="BS253" s="63">
        <f t="shared" si="172"/>
        <v>1</v>
      </c>
      <c r="BT253" s="63">
        <f t="shared" ref="BT253:BT286" si="179">BR253</f>
        <v>2</v>
      </c>
      <c r="BU253" s="577">
        <f>BR253</f>
        <v>2</v>
      </c>
      <c r="BV253" s="566"/>
      <c r="BW253" s="139"/>
      <c r="BX253" s="59">
        <v>1.01</v>
      </c>
      <c r="BY253" s="59">
        <v>1.75</v>
      </c>
      <c r="BZ253" s="139"/>
      <c r="CA253" s="5">
        <f t="shared" si="173"/>
        <v>1.75</v>
      </c>
      <c r="CB253" s="59">
        <f t="shared" si="174"/>
        <v>1.01</v>
      </c>
      <c r="CC253" s="587"/>
      <c r="CD253" s="596">
        <f t="shared" si="164"/>
        <v>1.38</v>
      </c>
      <c r="CE253" s="5">
        <f t="shared" si="165"/>
        <v>2.76</v>
      </c>
      <c r="CF253" s="724"/>
      <c r="CG253" s="606"/>
      <c r="CH253" s="707" t="str">
        <f t="shared" si="140"/>
        <v/>
      </c>
      <c r="CI253" s="59" t="str">
        <f t="shared" si="141"/>
        <v/>
      </c>
      <c r="CJ253" s="530" t="e">
        <f t="shared" si="137"/>
        <v>#VALUE!</v>
      </c>
      <c r="CK253" s="727"/>
      <c r="CL253" s="792"/>
    </row>
    <row r="254" spans="1:90" ht="13.15" customHeight="1" x14ac:dyDescent="0.25">
      <c r="A254" s="737"/>
      <c r="B254" s="37"/>
      <c r="C254" s="714"/>
      <c r="D254" s="383">
        <v>248</v>
      </c>
      <c r="E254" s="131" t="s">
        <v>690</v>
      </c>
      <c r="F254" s="182" t="s">
        <v>691</v>
      </c>
      <c r="G254" s="293" t="s">
        <v>1264</v>
      </c>
      <c r="H254" s="9">
        <v>1</v>
      </c>
      <c r="I254" s="80"/>
      <c r="J254" s="81">
        <f>K254/1.23</f>
        <v>6.5040650406504064</v>
      </c>
      <c r="K254" s="80">
        <v>8</v>
      </c>
      <c r="L254" s="80">
        <f t="shared" si="163"/>
        <v>6.5040650406504064</v>
      </c>
      <c r="M254" s="80">
        <f>H254*K254</f>
        <v>8</v>
      </c>
      <c r="N254" s="140">
        <f t="shared" si="155"/>
        <v>8.8800000000000008</v>
      </c>
      <c r="O254" s="10">
        <f t="shared" si="153"/>
        <v>2.8</v>
      </c>
      <c r="P254" s="10">
        <f>N254*H254</f>
        <v>8.8800000000000008</v>
      </c>
      <c r="Q254" s="11">
        <f t="shared" si="154"/>
        <v>10.8</v>
      </c>
      <c r="R254" s="12">
        <f>Q254*H254</f>
        <v>10.8</v>
      </c>
      <c r="S254" s="4">
        <f t="shared" si="156"/>
        <v>9.6</v>
      </c>
      <c r="T254" s="137">
        <f>H254*S254</f>
        <v>9.6</v>
      </c>
      <c r="U254" s="43"/>
      <c r="V254" s="43"/>
      <c r="W254" s="43">
        <v>1</v>
      </c>
      <c r="X254" s="43"/>
      <c r="Y254" s="43"/>
      <c r="Z254" s="43"/>
      <c r="AA254" s="43"/>
      <c r="AB254" s="43"/>
      <c r="AC254" s="43"/>
      <c r="AD254" s="43"/>
      <c r="AE254" s="43"/>
      <c r="AF254" s="43">
        <v>1</v>
      </c>
      <c r="AG254" s="44">
        <f t="shared" si="177"/>
        <v>1</v>
      </c>
      <c r="AH254" s="69"/>
      <c r="AI254" s="69">
        <v>8</v>
      </c>
      <c r="AJ254" s="69">
        <f t="shared" si="170"/>
        <v>8</v>
      </c>
      <c r="AK254" s="43">
        <v>1</v>
      </c>
      <c r="AL254" s="43"/>
      <c r="AM254" s="43"/>
      <c r="AN254" s="43"/>
      <c r="AO254" s="43"/>
      <c r="AP254" s="54"/>
      <c r="AQ254" s="54"/>
      <c r="AR254" s="54"/>
      <c r="AS254" s="54"/>
      <c r="AT254" s="54"/>
      <c r="AU254" s="54"/>
      <c r="AV254" s="54"/>
      <c r="AW254" s="45">
        <f t="shared" si="175"/>
        <v>2</v>
      </c>
      <c r="AX254" s="51">
        <v>9.6</v>
      </c>
      <c r="AY254" s="45">
        <v>3.25</v>
      </c>
      <c r="AZ254" s="51">
        <f t="shared" si="171"/>
        <v>6.5</v>
      </c>
      <c r="BA254" s="43"/>
      <c r="BB254" s="43"/>
      <c r="BC254" s="43"/>
      <c r="BD254" s="43"/>
      <c r="BE254" s="43"/>
      <c r="BF254" s="74"/>
      <c r="BG254" s="74"/>
      <c r="BH254" s="74"/>
      <c r="BI254" s="74"/>
      <c r="BJ254" s="74"/>
      <c r="BK254" s="43"/>
      <c r="BL254" s="43"/>
      <c r="BM254" s="47">
        <f t="shared" si="151"/>
        <v>0</v>
      </c>
      <c r="BN254" s="59"/>
      <c r="BO254" s="60">
        <f t="shared" si="176"/>
        <v>0</v>
      </c>
      <c r="BP254" s="142"/>
      <c r="BQ254" s="137"/>
      <c r="BR254" s="138">
        <v>2</v>
      </c>
      <c r="BS254" s="63">
        <f t="shared" si="172"/>
        <v>1.3333333333333333</v>
      </c>
      <c r="BT254" s="63">
        <f t="shared" si="179"/>
        <v>2</v>
      </c>
      <c r="BU254" s="577">
        <f>BR254</f>
        <v>2</v>
      </c>
      <c r="BV254" s="566"/>
      <c r="BW254" s="139"/>
      <c r="BX254" s="59">
        <v>3.94</v>
      </c>
      <c r="BY254" s="59">
        <v>6.86</v>
      </c>
      <c r="BZ254" s="139"/>
      <c r="CA254" s="5">
        <f t="shared" si="173"/>
        <v>6.86</v>
      </c>
      <c r="CB254" s="59">
        <f t="shared" si="174"/>
        <v>3.25</v>
      </c>
      <c r="CC254" s="587"/>
      <c r="CD254" s="596">
        <f t="shared" si="164"/>
        <v>5.0549999999999997</v>
      </c>
      <c r="CE254" s="5">
        <f t="shared" si="165"/>
        <v>10.11</v>
      </c>
      <c r="CF254" s="724"/>
      <c r="CG254" s="606"/>
      <c r="CH254" s="707" t="str">
        <f t="shared" si="140"/>
        <v/>
      </c>
      <c r="CI254" s="59" t="str">
        <f t="shared" si="141"/>
        <v/>
      </c>
      <c r="CJ254" s="530" t="e">
        <f t="shared" si="137"/>
        <v>#VALUE!</v>
      </c>
      <c r="CK254" s="727"/>
      <c r="CL254" s="792"/>
    </row>
    <row r="255" spans="1:90" ht="13.15" customHeight="1" thickBot="1" x14ac:dyDescent="0.3">
      <c r="A255" s="738"/>
      <c r="B255" s="130"/>
      <c r="C255" s="715"/>
      <c r="D255" s="384">
        <v>249</v>
      </c>
      <c r="E255" s="202" t="s">
        <v>258</v>
      </c>
      <c r="F255" s="203" t="s">
        <v>259</v>
      </c>
      <c r="G255" s="294" t="s">
        <v>1264</v>
      </c>
      <c r="H255" s="101"/>
      <c r="I255" s="250"/>
      <c r="J255" s="251"/>
      <c r="K255" s="250"/>
      <c r="L255" s="250">
        <f t="shared" si="163"/>
        <v>0</v>
      </c>
      <c r="M255" s="250"/>
      <c r="N255" s="204"/>
      <c r="O255" s="19"/>
      <c r="P255" s="19"/>
      <c r="Q255" s="20"/>
      <c r="R255" s="21"/>
      <c r="S255" s="205"/>
      <c r="T255" s="206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5">
        <f t="shared" si="177"/>
        <v>0</v>
      </c>
      <c r="AH255" s="106"/>
      <c r="AI255" s="106"/>
      <c r="AJ255" s="106">
        <f t="shared" si="170"/>
        <v>0</v>
      </c>
      <c r="AK255" s="104"/>
      <c r="AL255" s="104"/>
      <c r="AM255" s="104"/>
      <c r="AN255" s="104"/>
      <c r="AO255" s="104"/>
      <c r="AP255" s="107"/>
      <c r="AQ255" s="107"/>
      <c r="AR255" s="107"/>
      <c r="AS255" s="107"/>
      <c r="AT255" s="107"/>
      <c r="AU255" s="107"/>
      <c r="AV255" s="107"/>
      <c r="AW255" s="108">
        <f t="shared" si="175"/>
        <v>0</v>
      </c>
      <c r="AX255" s="252"/>
      <c r="AY255" s="252"/>
      <c r="AZ255" s="252">
        <f t="shared" si="171"/>
        <v>0</v>
      </c>
      <c r="BA255" s="127"/>
      <c r="BB255" s="127"/>
      <c r="BC255" s="127"/>
      <c r="BD255" s="127"/>
      <c r="BE255" s="127"/>
      <c r="BF255" s="110"/>
      <c r="BG255" s="110"/>
      <c r="BH255" s="110">
        <v>5</v>
      </c>
      <c r="BI255" s="110"/>
      <c r="BJ255" s="110"/>
      <c r="BK255" s="127"/>
      <c r="BL255" s="127"/>
      <c r="BM255" s="111">
        <f t="shared" si="151"/>
        <v>5</v>
      </c>
      <c r="BN255" s="111">
        <v>1.47</v>
      </c>
      <c r="BO255" s="111">
        <f t="shared" si="176"/>
        <v>7.35</v>
      </c>
      <c r="BP255" s="261"/>
      <c r="BQ255" s="206"/>
      <c r="BR255" s="208">
        <v>5</v>
      </c>
      <c r="BS255" s="106">
        <f t="shared" si="172"/>
        <v>1.6666666666666667</v>
      </c>
      <c r="BT255" s="106">
        <f t="shared" si="179"/>
        <v>5</v>
      </c>
      <c r="BU255" s="578">
        <f>BR255</f>
        <v>5</v>
      </c>
      <c r="BV255" s="567"/>
      <c r="BW255" s="209"/>
      <c r="BX255" s="112">
        <v>0.69</v>
      </c>
      <c r="BY255" s="112">
        <v>1.2</v>
      </c>
      <c r="BZ255" s="209"/>
      <c r="CA255" s="210">
        <f t="shared" si="173"/>
        <v>1.2</v>
      </c>
      <c r="CB255" s="112">
        <f t="shared" si="174"/>
        <v>0.69</v>
      </c>
      <c r="CC255" s="588"/>
      <c r="CD255" s="597">
        <f t="shared" si="164"/>
        <v>0.94499999999999995</v>
      </c>
      <c r="CE255" s="210">
        <f t="shared" si="165"/>
        <v>4.7249999999999996</v>
      </c>
      <c r="CF255" s="725"/>
      <c r="CG255" s="607"/>
      <c r="CH255" s="708" t="str">
        <f t="shared" si="140"/>
        <v/>
      </c>
      <c r="CI255" s="112" t="str">
        <f t="shared" si="141"/>
        <v/>
      </c>
      <c r="CJ255" s="531" t="e">
        <f t="shared" si="137"/>
        <v>#VALUE!</v>
      </c>
      <c r="CK255" s="728"/>
      <c r="CL255" s="793"/>
    </row>
    <row r="256" spans="1:90" ht="13.15" customHeight="1" thickBot="1" x14ac:dyDescent="0.3">
      <c r="A256" s="211" t="s">
        <v>483</v>
      </c>
      <c r="B256" s="212"/>
      <c r="C256" s="386">
        <v>30</v>
      </c>
      <c r="D256" s="385">
        <v>250</v>
      </c>
      <c r="E256" s="238" t="s">
        <v>145</v>
      </c>
      <c r="F256" s="239" t="s">
        <v>146</v>
      </c>
      <c r="G256" s="295" t="s">
        <v>1264</v>
      </c>
      <c r="H256" s="215"/>
      <c r="I256" s="216"/>
      <c r="J256" s="217"/>
      <c r="K256" s="216"/>
      <c r="L256" s="216">
        <f t="shared" si="163"/>
        <v>0</v>
      </c>
      <c r="M256" s="216"/>
      <c r="N256" s="218"/>
      <c r="O256" s="25"/>
      <c r="P256" s="25"/>
      <c r="Q256" s="26"/>
      <c r="R256" s="27"/>
      <c r="S256" s="219"/>
      <c r="T256" s="220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  <c r="AE256" s="221"/>
      <c r="AF256" s="221"/>
      <c r="AG256" s="222">
        <f t="shared" si="177"/>
        <v>0</v>
      </c>
      <c r="AH256" s="227"/>
      <c r="AI256" s="227"/>
      <c r="AJ256" s="227">
        <f t="shared" si="170"/>
        <v>0</v>
      </c>
      <c r="AK256" s="221"/>
      <c r="AL256" s="221"/>
      <c r="AM256" s="221"/>
      <c r="AN256" s="221"/>
      <c r="AO256" s="221"/>
      <c r="AP256" s="224"/>
      <c r="AQ256" s="224"/>
      <c r="AR256" s="224"/>
      <c r="AS256" s="224"/>
      <c r="AT256" s="224"/>
      <c r="AU256" s="224"/>
      <c r="AV256" s="224"/>
      <c r="AW256" s="225">
        <f t="shared" si="175"/>
        <v>0</v>
      </c>
      <c r="AX256" s="226"/>
      <c r="AY256" s="271"/>
      <c r="AZ256" s="226">
        <f t="shared" si="171"/>
        <v>0</v>
      </c>
      <c r="BA256" s="240"/>
      <c r="BB256" s="240"/>
      <c r="BC256" s="240"/>
      <c r="BD256" s="240"/>
      <c r="BE256" s="240"/>
      <c r="BF256" s="228"/>
      <c r="BG256" s="228">
        <v>1</v>
      </c>
      <c r="BH256" s="228"/>
      <c r="BI256" s="228"/>
      <c r="BJ256" s="228"/>
      <c r="BK256" s="240"/>
      <c r="BL256" s="240"/>
      <c r="BM256" s="229">
        <f t="shared" si="151"/>
        <v>1</v>
      </c>
      <c r="BN256" s="229">
        <v>125</v>
      </c>
      <c r="BO256" s="229">
        <f t="shared" si="176"/>
        <v>125</v>
      </c>
      <c r="BP256" s="241"/>
      <c r="BQ256" s="220"/>
      <c r="BR256" s="233">
        <v>1</v>
      </c>
      <c r="BS256" s="227">
        <f t="shared" si="172"/>
        <v>0.33333333333333331</v>
      </c>
      <c r="BT256" s="227">
        <f t="shared" si="179"/>
        <v>1</v>
      </c>
      <c r="BU256" s="583">
        <f>BR256</f>
        <v>1</v>
      </c>
      <c r="BV256" s="573"/>
      <c r="BW256" s="234"/>
      <c r="BX256" s="230"/>
      <c r="BY256" s="230"/>
      <c r="BZ256" s="234"/>
      <c r="CA256" s="235">
        <f t="shared" si="173"/>
        <v>125</v>
      </c>
      <c r="CB256" s="230">
        <f t="shared" si="174"/>
        <v>125</v>
      </c>
      <c r="CC256" s="592"/>
      <c r="CD256" s="601">
        <f t="shared" si="164"/>
        <v>125</v>
      </c>
      <c r="CE256" s="235">
        <f t="shared" si="165"/>
        <v>125</v>
      </c>
      <c r="CF256" s="602">
        <f>SUM(CE256)</f>
        <v>125</v>
      </c>
      <c r="CG256" s="611"/>
      <c r="CH256" s="709" t="str">
        <f t="shared" si="140"/>
        <v/>
      </c>
      <c r="CI256" s="230" t="str">
        <f t="shared" si="141"/>
        <v/>
      </c>
      <c r="CJ256" s="532" t="e">
        <f t="shared" si="137"/>
        <v>#VALUE!</v>
      </c>
      <c r="CK256" s="301" t="e">
        <f>SUM(CJ256)</f>
        <v>#VALUE!</v>
      </c>
      <c r="CL256" s="452" t="e">
        <f>(CF256-CK256)/CF256</f>
        <v>#VALUE!</v>
      </c>
    </row>
    <row r="257" spans="1:90" ht="13.15" customHeight="1" x14ac:dyDescent="0.25">
      <c r="A257" s="734" t="s">
        <v>493</v>
      </c>
      <c r="B257" s="91"/>
      <c r="C257" s="711">
        <v>31</v>
      </c>
      <c r="D257" s="382">
        <v>251</v>
      </c>
      <c r="E257" s="193" t="s">
        <v>692</v>
      </c>
      <c r="F257" s="194" t="s">
        <v>693</v>
      </c>
      <c r="G257" s="292" t="s">
        <v>1264</v>
      </c>
      <c r="H257" s="92">
        <v>1</v>
      </c>
      <c r="I257" s="92">
        <v>0.43</v>
      </c>
      <c r="J257" s="93">
        <f>K257/1.23</f>
        <v>0.73170731707317072</v>
      </c>
      <c r="K257" s="92">
        <v>0.9</v>
      </c>
      <c r="L257" s="92">
        <f t="shared" si="163"/>
        <v>0.73170731707317072</v>
      </c>
      <c r="M257" s="92">
        <f>H257*K257</f>
        <v>0.9</v>
      </c>
      <c r="N257" s="236">
        <f t="shared" si="155"/>
        <v>0.99900000000000011</v>
      </c>
      <c r="O257" s="22">
        <f t="shared" si="153"/>
        <v>0.315</v>
      </c>
      <c r="P257" s="22">
        <f>N257*H257</f>
        <v>0.99900000000000011</v>
      </c>
      <c r="Q257" s="23">
        <f t="shared" si="154"/>
        <v>1.2150000000000001</v>
      </c>
      <c r="R257" s="24">
        <f>Q257*H257</f>
        <v>1.2150000000000001</v>
      </c>
      <c r="S257" s="94">
        <f t="shared" si="156"/>
        <v>1.08</v>
      </c>
      <c r="T257" s="196">
        <f>H257*S257</f>
        <v>1.08</v>
      </c>
      <c r="U257" s="95"/>
      <c r="V257" s="95"/>
      <c r="W257" s="95">
        <v>4</v>
      </c>
      <c r="X257" s="95"/>
      <c r="Y257" s="95"/>
      <c r="Z257" s="95"/>
      <c r="AA257" s="95"/>
      <c r="AB257" s="95"/>
      <c r="AC257" s="95"/>
      <c r="AD257" s="95"/>
      <c r="AE257" s="95"/>
      <c r="AF257" s="95"/>
      <c r="AG257" s="96">
        <f t="shared" si="177"/>
        <v>4</v>
      </c>
      <c r="AH257" s="96">
        <v>0.43</v>
      </c>
      <c r="AI257" s="96">
        <v>0.34</v>
      </c>
      <c r="AJ257" s="96">
        <f t="shared" si="170"/>
        <v>1.36</v>
      </c>
      <c r="AK257" s="95"/>
      <c r="AL257" s="95">
        <v>10</v>
      </c>
      <c r="AM257" s="95"/>
      <c r="AN257" s="95">
        <v>2</v>
      </c>
      <c r="AO257" s="95"/>
      <c r="AP257" s="97"/>
      <c r="AQ257" s="97"/>
      <c r="AR257" s="97"/>
      <c r="AS257" s="97"/>
      <c r="AT257" s="97"/>
      <c r="AU257" s="97"/>
      <c r="AV257" s="97"/>
      <c r="AW257" s="98">
        <f t="shared" si="175"/>
        <v>12</v>
      </c>
      <c r="AX257" s="118">
        <v>1.08</v>
      </c>
      <c r="AY257" s="118">
        <v>0.37</v>
      </c>
      <c r="AZ257" s="118">
        <f t="shared" si="171"/>
        <v>4.4399999999999995</v>
      </c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00">
        <f t="shared" si="151"/>
        <v>0</v>
      </c>
      <c r="BN257" s="123"/>
      <c r="BO257" s="123">
        <f t="shared" si="176"/>
        <v>0</v>
      </c>
      <c r="BP257" s="237"/>
      <c r="BQ257" s="196"/>
      <c r="BR257" s="197">
        <v>12</v>
      </c>
      <c r="BS257" s="198">
        <f t="shared" si="172"/>
        <v>5.666666666666667</v>
      </c>
      <c r="BT257" s="198">
        <f t="shared" si="179"/>
        <v>12</v>
      </c>
      <c r="BU257" s="579">
        <v>10</v>
      </c>
      <c r="BV257" s="565"/>
      <c r="BW257" s="200"/>
      <c r="BX257" s="199">
        <v>0.42</v>
      </c>
      <c r="BY257" s="199">
        <v>2.2599999999999998</v>
      </c>
      <c r="BZ257" s="200"/>
      <c r="CA257" s="201">
        <f t="shared" si="173"/>
        <v>0.43</v>
      </c>
      <c r="CB257" s="199">
        <f t="shared" si="174"/>
        <v>0.34</v>
      </c>
      <c r="CC257" s="586"/>
      <c r="CD257" s="595">
        <f t="shared" si="164"/>
        <v>0.38500000000000001</v>
      </c>
      <c r="CE257" s="201">
        <f t="shared" si="165"/>
        <v>3.85</v>
      </c>
      <c r="CF257" s="723">
        <f>SUM(CE257:CE267)</f>
        <v>122.09020325203252</v>
      </c>
      <c r="CG257" s="605"/>
      <c r="CH257" s="706" t="str">
        <f t="shared" si="140"/>
        <v/>
      </c>
      <c r="CI257" s="199" t="str">
        <f t="shared" si="141"/>
        <v/>
      </c>
      <c r="CJ257" s="529" t="e">
        <f t="shared" si="137"/>
        <v>#VALUE!</v>
      </c>
      <c r="CK257" s="732" t="e">
        <f>SUM(CJ257:CJ267)</f>
        <v>#VALUE!</v>
      </c>
      <c r="CL257" s="794" t="e">
        <f>(CF257-CK257)/CF257</f>
        <v>#VALUE!</v>
      </c>
    </row>
    <row r="258" spans="1:90" ht="13.15" customHeight="1" x14ac:dyDescent="0.25">
      <c r="A258" s="737"/>
      <c r="B258" s="37"/>
      <c r="C258" s="714"/>
      <c r="D258" s="383">
        <v>252</v>
      </c>
      <c r="E258" s="132" t="s">
        <v>147</v>
      </c>
      <c r="F258" s="183" t="s">
        <v>148</v>
      </c>
      <c r="G258" s="293" t="s">
        <v>1264</v>
      </c>
      <c r="H258" s="9">
        <v>0</v>
      </c>
      <c r="I258" s="9">
        <v>1.1399999999999999</v>
      </c>
      <c r="J258" s="42"/>
      <c r="K258" s="9"/>
      <c r="L258" s="9">
        <f t="shared" si="163"/>
        <v>0</v>
      </c>
      <c r="M258" s="9"/>
      <c r="N258" s="140"/>
      <c r="O258" s="10"/>
      <c r="P258" s="10"/>
      <c r="Q258" s="11"/>
      <c r="R258" s="12"/>
      <c r="S258" s="4"/>
      <c r="T258" s="137"/>
      <c r="U258" s="43"/>
      <c r="V258" s="43"/>
      <c r="W258" s="43">
        <v>4</v>
      </c>
      <c r="X258" s="43"/>
      <c r="Y258" s="43"/>
      <c r="Z258" s="43"/>
      <c r="AA258" s="43"/>
      <c r="AB258" s="43"/>
      <c r="AC258" s="43"/>
      <c r="AD258" s="43"/>
      <c r="AE258" s="43"/>
      <c r="AF258" s="43"/>
      <c r="AG258" s="44">
        <f t="shared" si="177"/>
        <v>4</v>
      </c>
      <c r="AH258" s="44">
        <v>1.1399999999999999</v>
      </c>
      <c r="AI258" s="44">
        <v>0.85</v>
      </c>
      <c r="AJ258" s="44">
        <f t="shared" si="170"/>
        <v>3.4</v>
      </c>
      <c r="AK258" s="43"/>
      <c r="AL258" s="43"/>
      <c r="AM258" s="43"/>
      <c r="AN258" s="43"/>
      <c r="AO258" s="43"/>
      <c r="AP258" s="54"/>
      <c r="AQ258" s="54"/>
      <c r="AR258" s="54"/>
      <c r="AS258" s="54"/>
      <c r="AT258" s="54"/>
      <c r="AU258" s="54"/>
      <c r="AV258" s="54"/>
      <c r="AW258" s="45">
        <f t="shared" si="175"/>
        <v>0</v>
      </c>
      <c r="AX258" s="58"/>
      <c r="AY258" s="58"/>
      <c r="AZ258" s="58">
        <f t="shared" si="171"/>
        <v>0</v>
      </c>
      <c r="BA258" s="75"/>
      <c r="BB258" s="75"/>
      <c r="BC258" s="75"/>
      <c r="BD258" s="75"/>
      <c r="BE258" s="75"/>
      <c r="BF258" s="74"/>
      <c r="BG258" s="74">
        <v>2</v>
      </c>
      <c r="BH258" s="74"/>
      <c r="BI258" s="74">
        <v>2</v>
      </c>
      <c r="BJ258" s="74"/>
      <c r="BK258" s="75"/>
      <c r="BL258" s="75"/>
      <c r="BM258" s="47">
        <f t="shared" si="151"/>
        <v>4</v>
      </c>
      <c r="BN258" s="47">
        <v>1.67</v>
      </c>
      <c r="BO258" s="47">
        <f t="shared" si="176"/>
        <v>6.68</v>
      </c>
      <c r="BP258" s="142"/>
      <c r="BQ258" s="137"/>
      <c r="BR258" s="138">
        <v>4</v>
      </c>
      <c r="BS258" s="63">
        <f t="shared" si="172"/>
        <v>2.6666666666666665</v>
      </c>
      <c r="BT258" s="63">
        <f t="shared" si="179"/>
        <v>4</v>
      </c>
      <c r="BU258" s="577">
        <f t="shared" ref="BU258:BU273" si="180">BR258</f>
        <v>4</v>
      </c>
      <c r="BV258" s="566"/>
      <c r="BW258" s="139"/>
      <c r="BX258" s="59">
        <v>1.03</v>
      </c>
      <c r="BY258" s="59">
        <v>5.58</v>
      </c>
      <c r="BZ258" s="139"/>
      <c r="CA258" s="5">
        <f t="shared" si="173"/>
        <v>1.1399999999999999</v>
      </c>
      <c r="CB258" s="59">
        <f t="shared" si="174"/>
        <v>0.85</v>
      </c>
      <c r="CC258" s="587"/>
      <c r="CD258" s="596">
        <f t="shared" si="164"/>
        <v>0.99499999999999988</v>
      </c>
      <c r="CE258" s="5">
        <f t="shared" si="165"/>
        <v>3.9799999999999995</v>
      </c>
      <c r="CF258" s="724"/>
      <c r="CG258" s="606"/>
      <c r="CH258" s="707" t="str">
        <f t="shared" si="140"/>
        <v/>
      </c>
      <c r="CI258" s="59" t="str">
        <f t="shared" si="141"/>
        <v/>
      </c>
      <c r="CJ258" s="530" t="e">
        <f t="shared" si="137"/>
        <v>#VALUE!</v>
      </c>
      <c r="CK258" s="727"/>
      <c r="CL258" s="792"/>
    </row>
    <row r="259" spans="1:90" ht="13.15" customHeight="1" x14ac:dyDescent="0.25">
      <c r="A259" s="737"/>
      <c r="B259" s="37"/>
      <c r="C259" s="714"/>
      <c r="D259" s="383">
        <v>253</v>
      </c>
      <c r="E259" s="132" t="s">
        <v>149</v>
      </c>
      <c r="F259" s="183" t="s">
        <v>150</v>
      </c>
      <c r="G259" s="293" t="s">
        <v>1264</v>
      </c>
      <c r="H259" s="9"/>
      <c r="I259" s="79"/>
      <c r="J259" s="68"/>
      <c r="K259" s="79"/>
      <c r="L259" s="79">
        <f t="shared" si="163"/>
        <v>0</v>
      </c>
      <c r="M259" s="79"/>
      <c r="N259" s="140"/>
      <c r="O259" s="10"/>
      <c r="P259" s="10"/>
      <c r="Q259" s="11"/>
      <c r="R259" s="12"/>
      <c r="S259" s="4"/>
      <c r="T259" s="137"/>
      <c r="U259" s="43"/>
      <c r="V259" s="43"/>
      <c r="W259" s="43">
        <v>4</v>
      </c>
      <c r="X259" s="43"/>
      <c r="Y259" s="43"/>
      <c r="Z259" s="43"/>
      <c r="AA259" s="43"/>
      <c r="AB259" s="43"/>
      <c r="AC259" s="43"/>
      <c r="AD259" s="43"/>
      <c r="AE259" s="43"/>
      <c r="AF259" s="43"/>
      <c r="AG259" s="44">
        <f t="shared" si="177"/>
        <v>4</v>
      </c>
      <c r="AH259" s="44">
        <v>1</v>
      </c>
      <c r="AI259" s="44">
        <v>0.59</v>
      </c>
      <c r="AJ259" s="44">
        <f t="shared" si="170"/>
        <v>2.36</v>
      </c>
      <c r="AK259" s="43"/>
      <c r="AL259" s="43"/>
      <c r="AM259" s="43"/>
      <c r="AN259" s="43"/>
      <c r="AO259" s="43"/>
      <c r="AP259" s="54"/>
      <c r="AQ259" s="54"/>
      <c r="AR259" s="54"/>
      <c r="AS259" s="54"/>
      <c r="AT259" s="54"/>
      <c r="AU259" s="54"/>
      <c r="AV259" s="54"/>
      <c r="AW259" s="45">
        <f t="shared" si="175"/>
        <v>0</v>
      </c>
      <c r="AX259" s="58"/>
      <c r="AY259" s="62"/>
      <c r="AZ259" s="58">
        <f t="shared" si="171"/>
        <v>0</v>
      </c>
      <c r="BA259" s="75"/>
      <c r="BB259" s="75"/>
      <c r="BC259" s="75"/>
      <c r="BD259" s="75"/>
      <c r="BE259" s="75"/>
      <c r="BF259" s="74"/>
      <c r="BG259" s="74">
        <v>4</v>
      </c>
      <c r="BH259" s="74"/>
      <c r="BI259" s="74">
        <v>2</v>
      </c>
      <c r="BJ259" s="74"/>
      <c r="BK259" s="75"/>
      <c r="BL259" s="75"/>
      <c r="BM259" s="47">
        <f t="shared" si="151"/>
        <v>6</v>
      </c>
      <c r="BN259" s="47">
        <v>1.1599999999999999</v>
      </c>
      <c r="BO259" s="47">
        <f t="shared" si="176"/>
        <v>6.9599999999999991</v>
      </c>
      <c r="BP259" s="147" t="s">
        <v>763</v>
      </c>
      <c r="BQ259" s="137"/>
      <c r="BR259" s="138">
        <v>6</v>
      </c>
      <c r="BS259" s="63">
        <f t="shared" si="172"/>
        <v>3.3333333333333335</v>
      </c>
      <c r="BT259" s="63">
        <f t="shared" si="179"/>
        <v>6</v>
      </c>
      <c r="BU259" s="577">
        <f t="shared" si="180"/>
        <v>6</v>
      </c>
      <c r="BV259" s="566"/>
      <c r="BW259" s="139"/>
      <c r="BX259" s="59">
        <v>0.71</v>
      </c>
      <c r="BY259" s="59">
        <v>3.88</v>
      </c>
      <c r="BZ259" s="139"/>
      <c r="CA259" s="5">
        <f t="shared" si="173"/>
        <v>1</v>
      </c>
      <c r="CB259" s="59">
        <f t="shared" si="174"/>
        <v>0.59</v>
      </c>
      <c r="CC259" s="587"/>
      <c r="CD259" s="596">
        <f t="shared" si="164"/>
        <v>0.79499999999999993</v>
      </c>
      <c r="CE259" s="5">
        <f t="shared" si="165"/>
        <v>4.7699999999999996</v>
      </c>
      <c r="CF259" s="724"/>
      <c r="CG259" s="606"/>
      <c r="CH259" s="707" t="str">
        <f t="shared" si="140"/>
        <v/>
      </c>
      <c r="CI259" s="59" t="str">
        <f t="shared" si="141"/>
        <v/>
      </c>
      <c r="CJ259" s="530" t="e">
        <f t="shared" si="137"/>
        <v>#VALUE!</v>
      </c>
      <c r="CK259" s="727"/>
      <c r="CL259" s="792"/>
    </row>
    <row r="260" spans="1:90" ht="13.15" customHeight="1" x14ac:dyDescent="0.25">
      <c r="A260" s="737"/>
      <c r="B260" s="37"/>
      <c r="C260" s="714"/>
      <c r="D260" s="383">
        <v>254</v>
      </c>
      <c r="E260" s="132" t="s">
        <v>151</v>
      </c>
      <c r="F260" s="183" t="s">
        <v>152</v>
      </c>
      <c r="G260" s="293" t="s">
        <v>1264</v>
      </c>
      <c r="H260" s="9"/>
      <c r="I260" s="79"/>
      <c r="J260" s="68"/>
      <c r="K260" s="79"/>
      <c r="L260" s="79">
        <f t="shared" si="163"/>
        <v>0</v>
      </c>
      <c r="M260" s="79"/>
      <c r="N260" s="140"/>
      <c r="O260" s="10"/>
      <c r="P260" s="10"/>
      <c r="Q260" s="11"/>
      <c r="R260" s="12"/>
      <c r="S260" s="4"/>
      <c r="T260" s="137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4">
        <f t="shared" si="177"/>
        <v>0</v>
      </c>
      <c r="AH260" s="63"/>
      <c r="AI260" s="63"/>
      <c r="AJ260" s="63">
        <f t="shared" si="170"/>
        <v>0</v>
      </c>
      <c r="AK260" s="43"/>
      <c r="AL260" s="43"/>
      <c r="AM260" s="43"/>
      <c r="AN260" s="43"/>
      <c r="AO260" s="43"/>
      <c r="AP260" s="54"/>
      <c r="AQ260" s="54"/>
      <c r="AR260" s="54"/>
      <c r="AS260" s="54"/>
      <c r="AT260" s="54"/>
      <c r="AU260" s="54"/>
      <c r="AV260" s="54"/>
      <c r="AW260" s="45">
        <f t="shared" si="175"/>
        <v>0</v>
      </c>
      <c r="AX260" s="58"/>
      <c r="AY260" s="62"/>
      <c r="AZ260" s="58">
        <f t="shared" si="171"/>
        <v>0</v>
      </c>
      <c r="BA260" s="75"/>
      <c r="BB260" s="75"/>
      <c r="BC260" s="75"/>
      <c r="BD260" s="75"/>
      <c r="BE260" s="75"/>
      <c r="BF260" s="74"/>
      <c r="BG260" s="74">
        <v>2</v>
      </c>
      <c r="BH260" s="74"/>
      <c r="BI260" s="74"/>
      <c r="BJ260" s="74"/>
      <c r="BK260" s="75"/>
      <c r="BL260" s="75"/>
      <c r="BM260" s="47">
        <f t="shared" si="151"/>
        <v>2</v>
      </c>
      <c r="BN260" s="47">
        <v>0.32</v>
      </c>
      <c r="BO260" s="47">
        <f t="shared" si="176"/>
        <v>0.64</v>
      </c>
      <c r="BP260" s="136"/>
      <c r="BQ260" s="137"/>
      <c r="BR260" s="138">
        <v>2</v>
      </c>
      <c r="BS260" s="63">
        <f t="shared" si="172"/>
        <v>0.66666666666666663</v>
      </c>
      <c r="BT260" s="63">
        <f t="shared" si="179"/>
        <v>2</v>
      </c>
      <c r="BU260" s="577">
        <f t="shared" si="180"/>
        <v>2</v>
      </c>
      <c r="BV260" s="566"/>
      <c r="BW260" s="139"/>
      <c r="BX260" s="59">
        <v>0.23</v>
      </c>
      <c r="BY260" s="59">
        <v>1.25</v>
      </c>
      <c r="BZ260" s="139"/>
      <c r="CA260" s="5">
        <f t="shared" si="173"/>
        <v>0.32</v>
      </c>
      <c r="CB260" s="59">
        <f t="shared" si="174"/>
        <v>0.23</v>
      </c>
      <c r="CC260" s="587"/>
      <c r="CD260" s="596">
        <f t="shared" si="164"/>
        <v>0.27500000000000002</v>
      </c>
      <c r="CE260" s="5">
        <f t="shared" si="165"/>
        <v>0.55000000000000004</v>
      </c>
      <c r="CF260" s="724"/>
      <c r="CG260" s="606"/>
      <c r="CH260" s="707" t="str">
        <f t="shared" si="140"/>
        <v/>
      </c>
      <c r="CI260" s="59" t="str">
        <f t="shared" si="141"/>
        <v/>
      </c>
      <c r="CJ260" s="530" t="e">
        <f t="shared" si="137"/>
        <v>#VALUE!</v>
      </c>
      <c r="CK260" s="727"/>
      <c r="CL260" s="792"/>
    </row>
    <row r="261" spans="1:90" ht="13.15" customHeight="1" x14ac:dyDescent="0.25">
      <c r="A261" s="737"/>
      <c r="B261" s="37">
        <v>14</v>
      </c>
      <c r="C261" s="714"/>
      <c r="D261" s="383">
        <v>255</v>
      </c>
      <c r="E261" s="131" t="s">
        <v>694</v>
      </c>
      <c r="F261" s="182" t="s">
        <v>695</v>
      </c>
      <c r="G261" s="293" t="s">
        <v>1264</v>
      </c>
      <c r="H261" s="9">
        <v>2</v>
      </c>
      <c r="I261" s="9">
        <v>4.3</v>
      </c>
      <c r="J261" s="42">
        <f>K261/1.23</f>
        <v>2.0569105691056908</v>
      </c>
      <c r="K261" s="9">
        <v>2.5299999999999998</v>
      </c>
      <c r="L261" s="9">
        <f t="shared" si="163"/>
        <v>4.1138211382113816</v>
      </c>
      <c r="M261" s="9">
        <f>H261*K261</f>
        <v>5.0599999999999996</v>
      </c>
      <c r="N261" s="140">
        <f t="shared" si="155"/>
        <v>2.8083</v>
      </c>
      <c r="O261" s="10">
        <f t="shared" si="153"/>
        <v>0.88549999999999984</v>
      </c>
      <c r="P261" s="10">
        <f>N261*H261</f>
        <v>5.6166</v>
      </c>
      <c r="Q261" s="11">
        <f t="shared" si="154"/>
        <v>3.4154999999999998</v>
      </c>
      <c r="R261" s="12">
        <f>Q261*H261</f>
        <v>6.8309999999999995</v>
      </c>
      <c r="S261" s="4">
        <f t="shared" si="156"/>
        <v>3.0359999999999996</v>
      </c>
      <c r="T261" s="137">
        <f>H261*S261</f>
        <v>6.0719999999999992</v>
      </c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>
        <v>2</v>
      </c>
      <c r="AG261" s="44">
        <f t="shared" si="177"/>
        <v>0</v>
      </c>
      <c r="AH261" s="44">
        <v>4.3</v>
      </c>
      <c r="AI261" s="44">
        <v>1.26</v>
      </c>
      <c r="AJ261" s="44">
        <f t="shared" si="170"/>
        <v>0</v>
      </c>
      <c r="AK261" s="43"/>
      <c r="AL261" s="43">
        <v>2</v>
      </c>
      <c r="AM261" s="43"/>
      <c r="AN261" s="43">
        <v>2</v>
      </c>
      <c r="AO261" s="43">
        <v>1</v>
      </c>
      <c r="AP261" s="54"/>
      <c r="AQ261" s="54"/>
      <c r="AR261" s="54"/>
      <c r="AS261" s="54"/>
      <c r="AT261" s="54"/>
      <c r="AU261" s="54"/>
      <c r="AV261" s="54"/>
      <c r="AW261" s="45">
        <f t="shared" si="175"/>
        <v>7</v>
      </c>
      <c r="AX261" s="51">
        <v>3.036</v>
      </c>
      <c r="AY261" s="45">
        <v>1.37</v>
      </c>
      <c r="AZ261" s="51">
        <f t="shared" si="171"/>
        <v>9.59</v>
      </c>
      <c r="BA261" s="43"/>
      <c r="BB261" s="43"/>
      <c r="BC261" s="43"/>
      <c r="BD261" s="43"/>
      <c r="BE261" s="43"/>
      <c r="BF261" s="74"/>
      <c r="BG261" s="74"/>
      <c r="BH261" s="74"/>
      <c r="BI261" s="74"/>
      <c r="BJ261" s="74"/>
      <c r="BK261" s="43"/>
      <c r="BL261" s="43"/>
      <c r="BM261" s="47">
        <f t="shared" si="151"/>
        <v>0</v>
      </c>
      <c r="BN261" s="59"/>
      <c r="BO261" s="60">
        <f t="shared" si="176"/>
        <v>0</v>
      </c>
      <c r="BP261" s="141"/>
      <c r="BQ261" s="137"/>
      <c r="BR261" s="138">
        <v>7</v>
      </c>
      <c r="BS261" s="63">
        <f t="shared" si="172"/>
        <v>3</v>
      </c>
      <c r="BT261" s="63">
        <f t="shared" si="179"/>
        <v>7</v>
      </c>
      <c r="BU261" s="577">
        <f t="shared" si="180"/>
        <v>7</v>
      </c>
      <c r="BV261" s="566"/>
      <c r="BW261" s="139"/>
      <c r="BX261" s="59">
        <v>1.53</v>
      </c>
      <c r="BY261" s="59">
        <v>8.3000000000000007</v>
      </c>
      <c r="BZ261" s="139"/>
      <c r="CA261" s="5">
        <f t="shared" si="173"/>
        <v>3.036</v>
      </c>
      <c r="CB261" s="59">
        <f t="shared" si="174"/>
        <v>1.26</v>
      </c>
      <c r="CC261" s="587"/>
      <c r="CD261" s="596">
        <f t="shared" si="164"/>
        <v>2.1480000000000001</v>
      </c>
      <c r="CE261" s="5">
        <f t="shared" si="165"/>
        <v>15.036000000000001</v>
      </c>
      <c r="CF261" s="724"/>
      <c r="CG261" s="606"/>
      <c r="CH261" s="707" t="str">
        <f t="shared" si="140"/>
        <v/>
      </c>
      <c r="CI261" s="59" t="str">
        <f t="shared" si="141"/>
        <v/>
      </c>
      <c r="CJ261" s="530" t="e">
        <f t="shared" si="137"/>
        <v>#VALUE!</v>
      </c>
      <c r="CK261" s="727"/>
      <c r="CL261" s="792"/>
    </row>
    <row r="262" spans="1:90" ht="13.15" customHeight="1" x14ac:dyDescent="0.25">
      <c r="A262" s="737"/>
      <c r="B262" s="37"/>
      <c r="C262" s="714"/>
      <c r="D262" s="383">
        <v>256</v>
      </c>
      <c r="E262" s="131" t="s">
        <v>696</v>
      </c>
      <c r="F262" s="182" t="s">
        <v>697</v>
      </c>
      <c r="G262" s="293" t="s">
        <v>1264</v>
      </c>
      <c r="H262" s="9">
        <v>3</v>
      </c>
      <c r="I262" s="80"/>
      <c r="J262" s="81">
        <f>K262/1.23</f>
        <v>3.1626016260162602</v>
      </c>
      <c r="K262" s="80">
        <v>3.89</v>
      </c>
      <c r="L262" s="80">
        <f t="shared" si="163"/>
        <v>9.4878048780487809</v>
      </c>
      <c r="M262" s="80">
        <f>H262*K262</f>
        <v>11.67</v>
      </c>
      <c r="N262" s="140">
        <f t="shared" si="155"/>
        <v>4.3179000000000007</v>
      </c>
      <c r="O262" s="10">
        <f t="shared" si="153"/>
        <v>1.3614999999999999</v>
      </c>
      <c r="P262" s="10">
        <f>N262*H262</f>
        <v>12.953700000000001</v>
      </c>
      <c r="Q262" s="11">
        <f t="shared" si="154"/>
        <v>5.2515000000000001</v>
      </c>
      <c r="R262" s="12">
        <f>Q262*H262</f>
        <v>15.7545</v>
      </c>
      <c r="S262" s="4">
        <f t="shared" si="156"/>
        <v>4.6680000000000001</v>
      </c>
      <c r="T262" s="137">
        <f>H262*S262</f>
        <v>14.004000000000001</v>
      </c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>
        <v>3</v>
      </c>
      <c r="AG262" s="44">
        <f t="shared" si="177"/>
        <v>0</v>
      </c>
      <c r="AH262" s="44">
        <v>7</v>
      </c>
      <c r="AI262" s="44">
        <v>3.77</v>
      </c>
      <c r="AJ262" s="44">
        <f t="shared" si="170"/>
        <v>0</v>
      </c>
      <c r="AK262" s="43"/>
      <c r="AL262" s="43"/>
      <c r="AM262" s="43"/>
      <c r="AN262" s="43">
        <v>1</v>
      </c>
      <c r="AO262" s="43"/>
      <c r="AP262" s="54"/>
      <c r="AQ262" s="54"/>
      <c r="AR262" s="54"/>
      <c r="AS262" s="54"/>
      <c r="AT262" s="54"/>
      <c r="AU262" s="54"/>
      <c r="AV262" s="54"/>
      <c r="AW262" s="45">
        <f t="shared" si="175"/>
        <v>4</v>
      </c>
      <c r="AX262" s="51">
        <v>4.6680000000000001</v>
      </c>
      <c r="AY262" s="45">
        <v>4.09</v>
      </c>
      <c r="AZ262" s="51">
        <f t="shared" si="171"/>
        <v>16.36</v>
      </c>
      <c r="BA262" s="43"/>
      <c r="BB262" s="43"/>
      <c r="BC262" s="43"/>
      <c r="BD262" s="43"/>
      <c r="BE262" s="43"/>
      <c r="BF262" s="74"/>
      <c r="BG262" s="74"/>
      <c r="BH262" s="74"/>
      <c r="BI262" s="74"/>
      <c r="BJ262" s="74"/>
      <c r="BK262" s="43"/>
      <c r="BL262" s="43"/>
      <c r="BM262" s="47">
        <f t="shared" ref="BM262:BM323" si="181">SUM(BA262:BL262)</f>
        <v>0</v>
      </c>
      <c r="BN262" s="59"/>
      <c r="BO262" s="60">
        <f t="shared" si="176"/>
        <v>0</v>
      </c>
      <c r="BP262" s="141"/>
      <c r="BQ262" s="137"/>
      <c r="BR262" s="138">
        <v>4</v>
      </c>
      <c r="BS262" s="63">
        <f t="shared" si="172"/>
        <v>2.3333333333333335</v>
      </c>
      <c r="BT262" s="63">
        <f t="shared" si="179"/>
        <v>4</v>
      </c>
      <c r="BU262" s="577">
        <f t="shared" si="180"/>
        <v>4</v>
      </c>
      <c r="BV262" s="566"/>
      <c r="BW262" s="139"/>
      <c r="BX262" s="59">
        <v>4.5599999999999996</v>
      </c>
      <c r="BY262" s="59">
        <v>24.8</v>
      </c>
      <c r="BZ262" s="139"/>
      <c r="CA262" s="5">
        <f t="shared" si="173"/>
        <v>4.6680000000000001</v>
      </c>
      <c r="CB262" s="59">
        <f t="shared" si="174"/>
        <v>3.1626016260162602</v>
      </c>
      <c r="CC262" s="587"/>
      <c r="CD262" s="596">
        <f t="shared" si="164"/>
        <v>3.9153008130081304</v>
      </c>
      <c r="CE262" s="5">
        <f t="shared" si="165"/>
        <v>15.661203252032522</v>
      </c>
      <c r="CF262" s="724"/>
      <c r="CG262" s="606"/>
      <c r="CH262" s="707" t="str">
        <f t="shared" si="140"/>
        <v/>
      </c>
      <c r="CI262" s="59" t="str">
        <f t="shared" si="141"/>
        <v/>
      </c>
      <c r="CJ262" s="530" t="e">
        <f t="shared" ref="CJ262:CJ323" si="182">BU262*CI262</f>
        <v>#VALUE!</v>
      </c>
      <c r="CK262" s="727"/>
      <c r="CL262" s="792"/>
    </row>
    <row r="263" spans="1:90" ht="13.15" customHeight="1" x14ac:dyDescent="0.25">
      <c r="A263" s="737"/>
      <c r="B263" s="37"/>
      <c r="C263" s="714"/>
      <c r="D263" s="383">
        <v>257</v>
      </c>
      <c r="E263" s="131" t="s">
        <v>698</v>
      </c>
      <c r="F263" s="182" t="s">
        <v>699</v>
      </c>
      <c r="G263" s="293" t="s">
        <v>1264</v>
      </c>
      <c r="H263" s="9">
        <v>2</v>
      </c>
      <c r="I263" s="80"/>
      <c r="J263" s="81">
        <f>K263/1.23</f>
        <v>8.4837398373983746</v>
      </c>
      <c r="K263" s="80">
        <v>10.435</v>
      </c>
      <c r="L263" s="80">
        <f t="shared" si="163"/>
        <v>16.967479674796749</v>
      </c>
      <c r="M263" s="80">
        <f>H263*K263</f>
        <v>20.87</v>
      </c>
      <c r="N263" s="140">
        <f t="shared" si="155"/>
        <v>11.582850000000002</v>
      </c>
      <c r="O263" s="10">
        <f t="shared" si="153"/>
        <v>3.65225</v>
      </c>
      <c r="P263" s="10">
        <f>N263*H263</f>
        <v>23.165700000000005</v>
      </c>
      <c r="Q263" s="11">
        <f t="shared" si="154"/>
        <v>14.087250000000001</v>
      </c>
      <c r="R263" s="12">
        <f>Q263*H263</f>
        <v>28.174500000000002</v>
      </c>
      <c r="S263" s="4">
        <f t="shared" si="156"/>
        <v>12.522</v>
      </c>
      <c r="T263" s="137">
        <f>H263*S263</f>
        <v>25.044</v>
      </c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>
        <v>3</v>
      </c>
      <c r="AG263" s="44">
        <f t="shared" si="177"/>
        <v>0</v>
      </c>
      <c r="AH263" s="63"/>
      <c r="AI263" s="63"/>
      <c r="AJ263" s="63">
        <f t="shared" si="170"/>
        <v>0</v>
      </c>
      <c r="AK263" s="43"/>
      <c r="AL263" s="43"/>
      <c r="AM263" s="43"/>
      <c r="AN263" s="43"/>
      <c r="AO263" s="43"/>
      <c r="AP263" s="54"/>
      <c r="AQ263" s="54"/>
      <c r="AR263" s="54"/>
      <c r="AS263" s="54"/>
      <c r="AT263" s="54"/>
      <c r="AU263" s="54"/>
      <c r="AV263" s="54"/>
      <c r="AW263" s="45">
        <f t="shared" si="175"/>
        <v>3</v>
      </c>
      <c r="AX263" s="51">
        <v>12.522</v>
      </c>
      <c r="AY263" s="45">
        <v>4.92</v>
      </c>
      <c r="AZ263" s="51">
        <f t="shared" si="171"/>
        <v>14.76</v>
      </c>
      <c r="BA263" s="43"/>
      <c r="BB263" s="43"/>
      <c r="BC263" s="43"/>
      <c r="BD263" s="43"/>
      <c r="BE263" s="43"/>
      <c r="BF263" s="74"/>
      <c r="BG263" s="74"/>
      <c r="BH263" s="74"/>
      <c r="BI263" s="74"/>
      <c r="BJ263" s="74"/>
      <c r="BK263" s="43"/>
      <c r="BL263" s="43"/>
      <c r="BM263" s="47">
        <f t="shared" si="181"/>
        <v>0</v>
      </c>
      <c r="BN263" s="59"/>
      <c r="BO263" s="60">
        <f t="shared" si="176"/>
        <v>0</v>
      </c>
      <c r="BP263" s="141"/>
      <c r="BQ263" s="137"/>
      <c r="BR263" s="138">
        <v>3</v>
      </c>
      <c r="BS263" s="63">
        <f t="shared" si="172"/>
        <v>1.6666666666666667</v>
      </c>
      <c r="BT263" s="63">
        <f t="shared" si="179"/>
        <v>3</v>
      </c>
      <c r="BU263" s="577">
        <f t="shared" si="180"/>
        <v>3</v>
      </c>
      <c r="BV263" s="566"/>
      <c r="BW263" s="139"/>
      <c r="BX263" s="59">
        <v>5.49</v>
      </c>
      <c r="BY263" s="59">
        <v>29.81</v>
      </c>
      <c r="BZ263" s="139"/>
      <c r="CA263" s="5">
        <f t="shared" si="173"/>
        <v>12.522</v>
      </c>
      <c r="CB263" s="59">
        <f t="shared" si="174"/>
        <v>4.92</v>
      </c>
      <c r="CC263" s="587"/>
      <c r="CD263" s="596">
        <f t="shared" si="164"/>
        <v>8.7210000000000001</v>
      </c>
      <c r="CE263" s="5">
        <f t="shared" si="165"/>
        <v>26.163</v>
      </c>
      <c r="CF263" s="724"/>
      <c r="CG263" s="606"/>
      <c r="CH263" s="707" t="str">
        <f t="shared" si="140"/>
        <v/>
      </c>
      <c r="CI263" s="59" t="str">
        <f t="shared" si="141"/>
        <v/>
      </c>
      <c r="CJ263" s="530" t="e">
        <f t="shared" si="182"/>
        <v>#VALUE!</v>
      </c>
      <c r="CK263" s="727"/>
      <c r="CL263" s="792"/>
    </row>
    <row r="264" spans="1:90" ht="13.15" customHeight="1" x14ac:dyDescent="0.25">
      <c r="A264" s="737"/>
      <c r="B264" s="37"/>
      <c r="C264" s="714"/>
      <c r="D264" s="383">
        <v>258</v>
      </c>
      <c r="E264" s="132" t="s">
        <v>153</v>
      </c>
      <c r="F264" s="183" t="s">
        <v>154</v>
      </c>
      <c r="G264" s="293" t="s">
        <v>1264</v>
      </c>
      <c r="H264" s="9"/>
      <c r="I264" s="79"/>
      <c r="J264" s="68"/>
      <c r="K264" s="79"/>
      <c r="L264" s="79">
        <f t="shared" si="163"/>
        <v>0</v>
      </c>
      <c r="M264" s="79"/>
      <c r="N264" s="140"/>
      <c r="O264" s="10"/>
      <c r="P264" s="10"/>
      <c r="Q264" s="11"/>
      <c r="R264" s="12"/>
      <c r="S264" s="4"/>
      <c r="T264" s="137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4">
        <f t="shared" si="177"/>
        <v>0</v>
      </c>
      <c r="AH264" s="44">
        <v>0.32</v>
      </c>
      <c r="AI264" s="44">
        <v>0.26</v>
      </c>
      <c r="AJ264" s="44">
        <f t="shared" si="170"/>
        <v>0</v>
      </c>
      <c r="AK264" s="43"/>
      <c r="AL264" s="43"/>
      <c r="AM264" s="43"/>
      <c r="AN264" s="43"/>
      <c r="AO264" s="43"/>
      <c r="AP264" s="54"/>
      <c r="AQ264" s="54"/>
      <c r="AR264" s="54"/>
      <c r="AS264" s="54"/>
      <c r="AT264" s="54"/>
      <c r="AU264" s="54"/>
      <c r="AV264" s="54"/>
      <c r="AW264" s="45">
        <f t="shared" si="175"/>
        <v>0</v>
      </c>
      <c r="AX264" s="58"/>
      <c r="AY264" s="63"/>
      <c r="AZ264" s="58">
        <f t="shared" si="171"/>
        <v>0</v>
      </c>
      <c r="BA264" s="43"/>
      <c r="BB264" s="43"/>
      <c r="BC264" s="43"/>
      <c r="BD264" s="43"/>
      <c r="BE264" s="43"/>
      <c r="BF264" s="74"/>
      <c r="BG264" s="74">
        <v>6</v>
      </c>
      <c r="BH264" s="74"/>
      <c r="BI264" s="74"/>
      <c r="BJ264" s="74"/>
      <c r="BK264" s="43"/>
      <c r="BL264" s="43"/>
      <c r="BM264" s="47">
        <f t="shared" si="181"/>
        <v>6</v>
      </c>
      <c r="BN264" s="53">
        <v>0.51</v>
      </c>
      <c r="BO264" s="47">
        <f t="shared" si="176"/>
        <v>3.06</v>
      </c>
      <c r="BP264" s="136"/>
      <c r="BQ264" s="137"/>
      <c r="BR264" s="138">
        <v>6</v>
      </c>
      <c r="BS264" s="63">
        <f t="shared" si="172"/>
        <v>2</v>
      </c>
      <c r="BT264" s="63">
        <f t="shared" si="179"/>
        <v>6</v>
      </c>
      <c r="BU264" s="577">
        <f t="shared" si="180"/>
        <v>6</v>
      </c>
      <c r="BV264" s="566"/>
      <c r="BW264" s="139"/>
      <c r="BX264" s="59">
        <v>0.31</v>
      </c>
      <c r="BY264" s="59">
        <v>1.71</v>
      </c>
      <c r="BZ264" s="139"/>
      <c r="CA264" s="5">
        <f t="shared" si="173"/>
        <v>0.32</v>
      </c>
      <c r="CB264" s="59">
        <f t="shared" si="174"/>
        <v>0.26</v>
      </c>
      <c r="CC264" s="587"/>
      <c r="CD264" s="596">
        <f t="shared" si="164"/>
        <v>0.29000000000000004</v>
      </c>
      <c r="CE264" s="5">
        <f t="shared" si="165"/>
        <v>1.7400000000000002</v>
      </c>
      <c r="CF264" s="724"/>
      <c r="CG264" s="606"/>
      <c r="CH264" s="707" t="str">
        <f t="shared" ref="CH264:CH327" si="183">IF(ISBLANK(CG264),"",IF(AND(CG264&gt;=0%,CG264&lt;=70%),ROUND(CG264,4),"ΜΗ ΑΠΟΔΕΚΤΟ"))</f>
        <v/>
      </c>
      <c r="CI264" s="59" t="str">
        <f t="shared" ref="CI264:CI327" si="184">IF(ISBLANK(CG264),"",CD264-CH264*CD264)</f>
        <v/>
      </c>
      <c r="CJ264" s="530" t="e">
        <f t="shared" si="182"/>
        <v>#VALUE!</v>
      </c>
      <c r="CK264" s="727"/>
      <c r="CL264" s="792"/>
    </row>
    <row r="265" spans="1:90" ht="13.15" customHeight="1" x14ac:dyDescent="0.25">
      <c r="A265" s="737"/>
      <c r="B265" s="154"/>
      <c r="C265" s="714"/>
      <c r="D265" s="383">
        <v>259</v>
      </c>
      <c r="E265" s="131" t="s">
        <v>700</v>
      </c>
      <c r="F265" s="182" t="s">
        <v>701</v>
      </c>
      <c r="G265" s="293" t="s">
        <v>1264</v>
      </c>
      <c r="H265" s="9">
        <v>2</v>
      </c>
      <c r="I265" s="80"/>
      <c r="J265" s="81">
        <f>K265/1.23</f>
        <v>17.699186991869919</v>
      </c>
      <c r="K265" s="80">
        <v>21.77</v>
      </c>
      <c r="L265" s="80">
        <f t="shared" si="163"/>
        <v>35.398373983739837</v>
      </c>
      <c r="M265" s="80">
        <f>H265*K265</f>
        <v>43.54</v>
      </c>
      <c r="N265" s="140">
        <f t="shared" si="155"/>
        <v>24.164700000000003</v>
      </c>
      <c r="O265" s="10">
        <f t="shared" si="153"/>
        <v>7.6194999999999995</v>
      </c>
      <c r="P265" s="10">
        <f>N265*H265</f>
        <v>48.329400000000007</v>
      </c>
      <c r="Q265" s="11">
        <f t="shared" si="154"/>
        <v>29.389499999999998</v>
      </c>
      <c r="R265" s="12">
        <f>Q265*H265</f>
        <v>58.778999999999996</v>
      </c>
      <c r="S265" s="4">
        <f t="shared" si="156"/>
        <v>26.123999999999999</v>
      </c>
      <c r="T265" s="137">
        <f>H265*S265</f>
        <v>52.247999999999998</v>
      </c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>
        <v>2</v>
      </c>
      <c r="AG265" s="44">
        <f t="shared" si="177"/>
        <v>0</v>
      </c>
      <c r="AH265" s="63"/>
      <c r="AI265" s="63"/>
      <c r="AJ265" s="63">
        <f t="shared" si="170"/>
        <v>0</v>
      </c>
      <c r="AK265" s="43"/>
      <c r="AL265" s="43"/>
      <c r="AM265" s="43"/>
      <c r="AN265" s="43"/>
      <c r="AO265" s="43"/>
      <c r="AP265" s="54"/>
      <c r="AQ265" s="54"/>
      <c r="AR265" s="54"/>
      <c r="AS265" s="54"/>
      <c r="AT265" s="54"/>
      <c r="AU265" s="54"/>
      <c r="AV265" s="54"/>
      <c r="AW265" s="45">
        <f t="shared" si="175"/>
        <v>2</v>
      </c>
      <c r="AX265" s="51">
        <v>26.12</v>
      </c>
      <c r="AY265" s="45">
        <v>11.14</v>
      </c>
      <c r="AZ265" s="51">
        <f t="shared" si="171"/>
        <v>22.28</v>
      </c>
      <c r="BA265" s="43"/>
      <c r="BB265" s="43"/>
      <c r="BC265" s="43"/>
      <c r="BD265" s="43"/>
      <c r="BE265" s="43"/>
      <c r="BF265" s="74"/>
      <c r="BG265" s="74"/>
      <c r="BH265" s="74"/>
      <c r="BI265" s="74"/>
      <c r="BJ265" s="74"/>
      <c r="BK265" s="43"/>
      <c r="BL265" s="43"/>
      <c r="BM265" s="47">
        <f t="shared" si="181"/>
        <v>0</v>
      </c>
      <c r="BN265" s="59"/>
      <c r="BO265" s="60">
        <f t="shared" si="176"/>
        <v>0</v>
      </c>
      <c r="BP265" s="141"/>
      <c r="BQ265" s="137"/>
      <c r="BR265" s="138">
        <v>2</v>
      </c>
      <c r="BS265" s="63">
        <f t="shared" si="172"/>
        <v>1.3333333333333333</v>
      </c>
      <c r="BT265" s="63">
        <f t="shared" si="179"/>
        <v>2</v>
      </c>
      <c r="BU265" s="577">
        <f t="shared" si="180"/>
        <v>2</v>
      </c>
      <c r="BV265" s="566"/>
      <c r="BW265" s="139"/>
      <c r="BX265" s="59">
        <v>12.8</v>
      </c>
      <c r="BY265" s="59">
        <v>69.56</v>
      </c>
      <c r="BZ265" s="139"/>
      <c r="CA265" s="5">
        <f t="shared" si="173"/>
        <v>26.12</v>
      </c>
      <c r="CB265" s="59">
        <f t="shared" si="174"/>
        <v>11.14</v>
      </c>
      <c r="CC265" s="587"/>
      <c r="CD265" s="596">
        <f t="shared" si="164"/>
        <v>18.630000000000003</v>
      </c>
      <c r="CE265" s="5">
        <f t="shared" si="165"/>
        <v>37.260000000000005</v>
      </c>
      <c r="CF265" s="724"/>
      <c r="CG265" s="606"/>
      <c r="CH265" s="707" t="str">
        <f t="shared" si="183"/>
        <v/>
      </c>
      <c r="CI265" s="59" t="str">
        <f t="shared" si="184"/>
        <v/>
      </c>
      <c r="CJ265" s="530" t="e">
        <f t="shared" si="182"/>
        <v>#VALUE!</v>
      </c>
      <c r="CK265" s="727"/>
      <c r="CL265" s="792"/>
    </row>
    <row r="266" spans="1:90" ht="13.15" customHeight="1" x14ac:dyDescent="0.25">
      <c r="A266" s="737"/>
      <c r="B266" s="124"/>
      <c r="C266" s="714"/>
      <c r="D266" s="383">
        <v>260</v>
      </c>
      <c r="E266" s="132" t="s">
        <v>155</v>
      </c>
      <c r="F266" s="183" t="s">
        <v>156</v>
      </c>
      <c r="G266" s="293" t="s">
        <v>1264</v>
      </c>
      <c r="H266" s="9"/>
      <c r="I266" s="79"/>
      <c r="J266" s="68"/>
      <c r="K266" s="79"/>
      <c r="L266" s="79">
        <f t="shared" si="163"/>
        <v>0</v>
      </c>
      <c r="M266" s="79"/>
      <c r="N266" s="140"/>
      <c r="O266" s="10"/>
      <c r="P266" s="10"/>
      <c r="Q266" s="11"/>
      <c r="R266" s="12"/>
      <c r="S266" s="4"/>
      <c r="T266" s="137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4">
        <f t="shared" si="177"/>
        <v>0</v>
      </c>
      <c r="AH266" s="63"/>
      <c r="AI266" s="63"/>
      <c r="AJ266" s="63">
        <f t="shared" si="170"/>
        <v>0</v>
      </c>
      <c r="AK266" s="43"/>
      <c r="AL266" s="43"/>
      <c r="AM266" s="43"/>
      <c r="AN266" s="43"/>
      <c r="AO266" s="43"/>
      <c r="AP266" s="54"/>
      <c r="AQ266" s="54"/>
      <c r="AR266" s="54"/>
      <c r="AS266" s="54"/>
      <c r="AT266" s="54"/>
      <c r="AU266" s="54"/>
      <c r="AV266" s="54"/>
      <c r="AW266" s="45">
        <f t="shared" si="175"/>
        <v>0</v>
      </c>
      <c r="AX266" s="58"/>
      <c r="AY266" s="62"/>
      <c r="AZ266" s="58">
        <f t="shared" si="171"/>
        <v>0</v>
      </c>
      <c r="BA266" s="75"/>
      <c r="BB266" s="75"/>
      <c r="BC266" s="75"/>
      <c r="BD266" s="75"/>
      <c r="BE266" s="75"/>
      <c r="BF266" s="74"/>
      <c r="BG266" s="74">
        <v>4</v>
      </c>
      <c r="BH266" s="74"/>
      <c r="BI266" s="74"/>
      <c r="BJ266" s="74"/>
      <c r="BK266" s="75"/>
      <c r="BL266" s="75"/>
      <c r="BM266" s="47">
        <f t="shared" si="181"/>
        <v>4</v>
      </c>
      <c r="BN266" s="47">
        <v>1.68</v>
      </c>
      <c r="BO266" s="47">
        <f t="shared" si="176"/>
        <v>6.72</v>
      </c>
      <c r="BP266" s="136"/>
      <c r="BQ266" s="137"/>
      <c r="BR266" s="138">
        <v>4</v>
      </c>
      <c r="BS266" s="63">
        <f t="shared" si="172"/>
        <v>1.3333333333333333</v>
      </c>
      <c r="BT266" s="63">
        <f t="shared" si="179"/>
        <v>4</v>
      </c>
      <c r="BU266" s="577">
        <f t="shared" si="180"/>
        <v>4</v>
      </c>
      <c r="BV266" s="566"/>
      <c r="BW266" s="139"/>
      <c r="BX266" s="59"/>
      <c r="BY266" s="59"/>
      <c r="BZ266" s="139"/>
      <c r="CA266" s="5">
        <f t="shared" si="173"/>
        <v>1.68</v>
      </c>
      <c r="CB266" s="59">
        <f t="shared" si="174"/>
        <v>1.68</v>
      </c>
      <c r="CC266" s="587"/>
      <c r="CD266" s="596">
        <f t="shared" si="164"/>
        <v>1.68</v>
      </c>
      <c r="CE266" s="5">
        <f t="shared" si="165"/>
        <v>6.72</v>
      </c>
      <c r="CF266" s="724"/>
      <c r="CG266" s="606"/>
      <c r="CH266" s="707" t="str">
        <f t="shared" si="183"/>
        <v/>
      </c>
      <c r="CI266" s="59" t="str">
        <f t="shared" si="184"/>
        <v/>
      </c>
      <c r="CJ266" s="530" t="e">
        <f t="shared" si="182"/>
        <v>#VALUE!</v>
      </c>
      <c r="CK266" s="727"/>
      <c r="CL266" s="792"/>
    </row>
    <row r="267" spans="1:90" ht="13.15" customHeight="1" thickBot="1" x14ac:dyDescent="0.3">
      <c r="A267" s="738"/>
      <c r="B267" s="125"/>
      <c r="C267" s="715"/>
      <c r="D267" s="384">
        <v>261</v>
      </c>
      <c r="E267" s="255" t="s">
        <v>157</v>
      </c>
      <c r="F267" s="256" t="s">
        <v>158</v>
      </c>
      <c r="G267" s="294" t="s">
        <v>1264</v>
      </c>
      <c r="H267" s="101"/>
      <c r="I267" s="250"/>
      <c r="J267" s="251"/>
      <c r="K267" s="250"/>
      <c r="L267" s="250">
        <f t="shared" si="163"/>
        <v>0</v>
      </c>
      <c r="M267" s="250"/>
      <c r="N267" s="204"/>
      <c r="O267" s="19"/>
      <c r="P267" s="19"/>
      <c r="Q267" s="20"/>
      <c r="R267" s="21"/>
      <c r="S267" s="205"/>
      <c r="T267" s="206"/>
      <c r="U267" s="104"/>
      <c r="V267" s="104"/>
      <c r="W267" s="104"/>
      <c r="X267" s="104"/>
      <c r="Y267" s="104"/>
      <c r="Z267" s="104"/>
      <c r="AA267" s="104"/>
      <c r="AB267" s="104"/>
      <c r="AC267" s="104"/>
      <c r="AD267" s="104"/>
      <c r="AE267" s="104"/>
      <c r="AF267" s="104"/>
      <c r="AG267" s="105">
        <f t="shared" si="177"/>
        <v>0</v>
      </c>
      <c r="AH267" s="106"/>
      <c r="AI267" s="106"/>
      <c r="AJ267" s="106">
        <f t="shared" si="170"/>
        <v>0</v>
      </c>
      <c r="AK267" s="104"/>
      <c r="AL267" s="104"/>
      <c r="AM267" s="104"/>
      <c r="AN267" s="104"/>
      <c r="AO267" s="104"/>
      <c r="AP267" s="107"/>
      <c r="AQ267" s="107"/>
      <c r="AR267" s="107"/>
      <c r="AS267" s="107"/>
      <c r="AT267" s="107"/>
      <c r="AU267" s="107"/>
      <c r="AV267" s="107"/>
      <c r="AW267" s="108">
        <f t="shared" si="175"/>
        <v>0</v>
      </c>
      <c r="AX267" s="252"/>
      <c r="AY267" s="257"/>
      <c r="AZ267" s="252">
        <f t="shared" si="171"/>
        <v>0</v>
      </c>
      <c r="BA267" s="127"/>
      <c r="BB267" s="127"/>
      <c r="BC267" s="127"/>
      <c r="BD267" s="127"/>
      <c r="BE267" s="127"/>
      <c r="BF267" s="110"/>
      <c r="BG267" s="110">
        <v>2</v>
      </c>
      <c r="BH267" s="110"/>
      <c r="BI267" s="110"/>
      <c r="BJ267" s="110"/>
      <c r="BK267" s="127"/>
      <c r="BL267" s="127"/>
      <c r="BM267" s="111">
        <f t="shared" si="181"/>
        <v>2</v>
      </c>
      <c r="BN267" s="111">
        <v>3.18</v>
      </c>
      <c r="BO267" s="111">
        <f t="shared" si="176"/>
        <v>6.36</v>
      </c>
      <c r="BP267" s="261"/>
      <c r="BQ267" s="206"/>
      <c r="BR267" s="208">
        <v>2</v>
      </c>
      <c r="BS267" s="106">
        <f t="shared" si="172"/>
        <v>0.66666666666666663</v>
      </c>
      <c r="BT267" s="106">
        <f t="shared" si="179"/>
        <v>2</v>
      </c>
      <c r="BU267" s="578">
        <f t="shared" si="180"/>
        <v>2</v>
      </c>
      <c r="BV267" s="567"/>
      <c r="BW267" s="209"/>
      <c r="BX267" s="112"/>
      <c r="BY267" s="112"/>
      <c r="BZ267" s="209"/>
      <c r="CA267" s="210">
        <f t="shared" si="173"/>
        <v>3.18</v>
      </c>
      <c r="CB267" s="112">
        <f t="shared" si="174"/>
        <v>3.18</v>
      </c>
      <c r="CC267" s="588"/>
      <c r="CD267" s="597">
        <f t="shared" si="164"/>
        <v>3.18</v>
      </c>
      <c r="CE267" s="210">
        <f t="shared" si="165"/>
        <v>6.36</v>
      </c>
      <c r="CF267" s="725"/>
      <c r="CG267" s="607"/>
      <c r="CH267" s="708" t="str">
        <f t="shared" si="183"/>
        <v/>
      </c>
      <c r="CI267" s="112" t="str">
        <f t="shared" si="184"/>
        <v/>
      </c>
      <c r="CJ267" s="531" t="e">
        <f t="shared" si="182"/>
        <v>#VALUE!</v>
      </c>
      <c r="CK267" s="728"/>
      <c r="CL267" s="793"/>
    </row>
    <row r="268" spans="1:90" ht="13.15" customHeight="1" x14ac:dyDescent="0.25">
      <c r="A268" s="734" t="s">
        <v>494</v>
      </c>
      <c r="B268" s="91"/>
      <c r="C268" s="711">
        <v>32</v>
      </c>
      <c r="D268" s="382">
        <v>262</v>
      </c>
      <c r="E268" s="193" t="s">
        <v>702</v>
      </c>
      <c r="F268" s="194" t="s">
        <v>703</v>
      </c>
      <c r="G268" s="292" t="s">
        <v>1264</v>
      </c>
      <c r="H268" s="92">
        <v>3</v>
      </c>
      <c r="I268" s="115"/>
      <c r="J268" s="116">
        <f>K268/1.23</f>
        <v>1.5447154471544717</v>
      </c>
      <c r="K268" s="115">
        <v>1.9000000000000001</v>
      </c>
      <c r="L268" s="115">
        <f t="shared" si="163"/>
        <v>4.6341463414634152</v>
      </c>
      <c r="M268" s="115">
        <f>H268*K268</f>
        <v>5.7</v>
      </c>
      <c r="N268" s="236">
        <f t="shared" si="155"/>
        <v>2.1090000000000004</v>
      </c>
      <c r="O268" s="22">
        <f t="shared" si="153"/>
        <v>0.66500000000000004</v>
      </c>
      <c r="P268" s="22">
        <f>N268*H268</f>
        <v>6.3270000000000017</v>
      </c>
      <c r="Q268" s="23">
        <f t="shared" si="154"/>
        <v>2.5650000000000004</v>
      </c>
      <c r="R268" s="24">
        <f>Q268*H268</f>
        <v>7.6950000000000012</v>
      </c>
      <c r="S268" s="94">
        <f t="shared" si="156"/>
        <v>2.2800000000000002</v>
      </c>
      <c r="T268" s="196">
        <f>H268*S268</f>
        <v>6.8400000000000007</v>
      </c>
      <c r="U268" s="95"/>
      <c r="V268" s="95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6">
        <f t="shared" si="177"/>
        <v>0</v>
      </c>
      <c r="AH268" s="198"/>
      <c r="AI268" s="198"/>
      <c r="AJ268" s="198">
        <f t="shared" si="170"/>
        <v>0</v>
      </c>
      <c r="AK268" s="95"/>
      <c r="AL268" s="95"/>
      <c r="AM268" s="95"/>
      <c r="AN268" s="95"/>
      <c r="AO268" s="95"/>
      <c r="AP268" s="97"/>
      <c r="AQ268" s="97"/>
      <c r="AR268" s="97"/>
      <c r="AS268" s="97"/>
      <c r="AT268" s="97"/>
      <c r="AU268" s="97"/>
      <c r="AV268" s="97"/>
      <c r="AW268" s="98">
        <f t="shared" si="175"/>
        <v>0</v>
      </c>
      <c r="AX268" s="118">
        <v>2.2799999999999998</v>
      </c>
      <c r="AY268" s="119">
        <v>0.73</v>
      </c>
      <c r="AZ268" s="118">
        <f t="shared" si="171"/>
        <v>0</v>
      </c>
      <c r="BA268" s="120"/>
      <c r="BB268" s="120"/>
      <c r="BC268" s="120"/>
      <c r="BD268" s="120"/>
      <c r="BE268" s="120"/>
      <c r="BF268" s="121"/>
      <c r="BG268" s="121"/>
      <c r="BH268" s="121"/>
      <c r="BI268" s="121"/>
      <c r="BJ268" s="121"/>
      <c r="BK268" s="120"/>
      <c r="BL268" s="120"/>
      <c r="BM268" s="100">
        <f t="shared" si="181"/>
        <v>0</v>
      </c>
      <c r="BN268" s="122"/>
      <c r="BO268" s="123">
        <f t="shared" si="176"/>
        <v>0</v>
      </c>
      <c r="BP268" s="243"/>
      <c r="BQ268" s="196"/>
      <c r="BR268" s="197">
        <v>3</v>
      </c>
      <c r="BS268" s="198">
        <f t="shared" si="172"/>
        <v>1</v>
      </c>
      <c r="BT268" s="198">
        <f t="shared" si="179"/>
        <v>3</v>
      </c>
      <c r="BU268" s="579">
        <f t="shared" si="180"/>
        <v>3</v>
      </c>
      <c r="BV268" s="565"/>
      <c r="BW268" s="200"/>
      <c r="BX268" s="199"/>
      <c r="BY268" s="199"/>
      <c r="BZ268" s="200"/>
      <c r="CA268" s="201">
        <f t="shared" si="173"/>
        <v>2.2799999999999998</v>
      </c>
      <c r="CB268" s="199">
        <f t="shared" si="174"/>
        <v>0.73</v>
      </c>
      <c r="CC268" s="586"/>
      <c r="CD268" s="595">
        <f t="shared" si="164"/>
        <v>1.5049999999999999</v>
      </c>
      <c r="CE268" s="201">
        <f t="shared" si="165"/>
        <v>4.5149999999999997</v>
      </c>
      <c r="CF268" s="723">
        <f>SUM(CE268:CE272)</f>
        <v>330.76499999999999</v>
      </c>
      <c r="CG268" s="605"/>
      <c r="CH268" s="706" t="str">
        <f t="shared" si="183"/>
        <v/>
      </c>
      <c r="CI268" s="199" t="str">
        <f t="shared" si="184"/>
        <v/>
      </c>
      <c r="CJ268" s="529" t="e">
        <f t="shared" si="182"/>
        <v>#VALUE!</v>
      </c>
      <c r="CK268" s="732" t="e">
        <f>SUM(CJ268:CJ272)</f>
        <v>#VALUE!</v>
      </c>
      <c r="CL268" s="794" t="e">
        <f>(CF268-CK268)/CF268</f>
        <v>#VALUE!</v>
      </c>
    </row>
    <row r="269" spans="1:90" ht="13.15" customHeight="1" x14ac:dyDescent="0.25">
      <c r="A269" s="735"/>
      <c r="B269" s="37"/>
      <c r="C269" s="712"/>
      <c r="D269" s="383">
        <v>263</v>
      </c>
      <c r="E269" s="131" t="s">
        <v>704</v>
      </c>
      <c r="F269" s="182" t="s">
        <v>705</v>
      </c>
      <c r="G269" s="293" t="s">
        <v>1264</v>
      </c>
      <c r="H269" s="9">
        <v>5</v>
      </c>
      <c r="I269" s="9">
        <v>6.3</v>
      </c>
      <c r="J269" s="42">
        <f>K269/1.23</f>
        <v>3.6585365853658538</v>
      </c>
      <c r="K269" s="9">
        <v>4.5</v>
      </c>
      <c r="L269" s="9">
        <f t="shared" si="163"/>
        <v>18.292682926829269</v>
      </c>
      <c r="M269" s="9">
        <f>H269*K269</f>
        <v>22.5</v>
      </c>
      <c r="N269" s="140">
        <f t="shared" si="155"/>
        <v>4.9950000000000001</v>
      </c>
      <c r="O269" s="10">
        <f t="shared" si="153"/>
        <v>1.575</v>
      </c>
      <c r="P269" s="10">
        <f>N269*H269</f>
        <v>24.975000000000001</v>
      </c>
      <c r="Q269" s="11">
        <f t="shared" si="154"/>
        <v>6.0750000000000002</v>
      </c>
      <c r="R269" s="12">
        <f>Q269*H269</f>
        <v>30.375</v>
      </c>
      <c r="S269" s="4">
        <f t="shared" si="156"/>
        <v>5.3999999999999995</v>
      </c>
      <c r="T269" s="137">
        <f>H269*S269</f>
        <v>26.999999999999996</v>
      </c>
      <c r="U269" s="43"/>
      <c r="V269" s="43"/>
      <c r="W269" s="43">
        <f>8+2</f>
        <v>10</v>
      </c>
      <c r="X269" s="43"/>
      <c r="Y269" s="43"/>
      <c r="Z269" s="43"/>
      <c r="AA269" s="43"/>
      <c r="AB269" s="43"/>
      <c r="AC269" s="43"/>
      <c r="AD269" s="43"/>
      <c r="AE269" s="43"/>
      <c r="AF269" s="43"/>
      <c r="AG269" s="44">
        <f t="shared" si="177"/>
        <v>10</v>
      </c>
      <c r="AH269" s="44">
        <v>6.3</v>
      </c>
      <c r="AI269" s="44">
        <v>3.31</v>
      </c>
      <c r="AJ269" s="44">
        <f t="shared" si="170"/>
        <v>33.1</v>
      </c>
      <c r="AK269" s="43">
        <v>4</v>
      </c>
      <c r="AL269" s="43"/>
      <c r="AM269" s="43"/>
      <c r="AN269" s="43"/>
      <c r="AO269" s="43"/>
      <c r="AP269" s="54"/>
      <c r="AQ269" s="54"/>
      <c r="AR269" s="54"/>
      <c r="AS269" s="54"/>
      <c r="AT269" s="54"/>
      <c r="AU269" s="54"/>
      <c r="AV269" s="54"/>
      <c r="AW269" s="45">
        <f t="shared" si="175"/>
        <v>4</v>
      </c>
      <c r="AX269" s="51">
        <v>5.4</v>
      </c>
      <c r="AY269" s="46">
        <v>2.8</v>
      </c>
      <c r="AZ269" s="51">
        <f t="shared" si="171"/>
        <v>11.2</v>
      </c>
      <c r="BA269" s="75"/>
      <c r="BB269" s="75"/>
      <c r="BC269" s="75"/>
      <c r="BD269" s="75"/>
      <c r="BE269" s="75"/>
      <c r="BF269" s="74"/>
      <c r="BG269" s="74"/>
      <c r="BH269" s="74"/>
      <c r="BI269" s="74"/>
      <c r="BJ269" s="74"/>
      <c r="BK269" s="75"/>
      <c r="BL269" s="75"/>
      <c r="BM269" s="47">
        <f t="shared" si="181"/>
        <v>0</v>
      </c>
      <c r="BN269" s="62"/>
      <c r="BO269" s="58">
        <f t="shared" si="176"/>
        <v>0</v>
      </c>
      <c r="BP269" s="142"/>
      <c r="BQ269" s="137"/>
      <c r="BR269" s="138">
        <v>5</v>
      </c>
      <c r="BS269" s="63">
        <f t="shared" si="172"/>
        <v>6.333333333333333</v>
      </c>
      <c r="BT269" s="63">
        <f t="shared" si="179"/>
        <v>5</v>
      </c>
      <c r="BU269" s="577">
        <f t="shared" si="180"/>
        <v>5</v>
      </c>
      <c r="BV269" s="566"/>
      <c r="BW269" s="139"/>
      <c r="BX269" s="59"/>
      <c r="BY269" s="59"/>
      <c r="BZ269" s="139"/>
      <c r="CA269" s="5">
        <f t="shared" si="173"/>
        <v>5.4</v>
      </c>
      <c r="CB269" s="59">
        <f t="shared" si="174"/>
        <v>2.8</v>
      </c>
      <c r="CC269" s="587"/>
      <c r="CD269" s="596">
        <f t="shared" si="164"/>
        <v>4.0999999999999996</v>
      </c>
      <c r="CE269" s="5">
        <f t="shared" si="165"/>
        <v>20.5</v>
      </c>
      <c r="CF269" s="724"/>
      <c r="CG269" s="606"/>
      <c r="CH269" s="707" t="str">
        <f t="shared" si="183"/>
        <v/>
      </c>
      <c r="CI269" s="59" t="str">
        <f t="shared" si="184"/>
        <v/>
      </c>
      <c r="CJ269" s="530" t="e">
        <f t="shared" si="182"/>
        <v>#VALUE!</v>
      </c>
      <c r="CK269" s="727"/>
      <c r="CL269" s="792"/>
    </row>
    <row r="270" spans="1:90" ht="13.15" customHeight="1" x14ac:dyDescent="0.25">
      <c r="A270" s="735"/>
      <c r="B270" s="37">
        <v>120</v>
      </c>
      <c r="C270" s="712"/>
      <c r="D270" s="383">
        <v>264</v>
      </c>
      <c r="E270" s="131" t="s">
        <v>1271</v>
      </c>
      <c r="F270" s="182" t="s">
        <v>1270</v>
      </c>
      <c r="G270" s="293" t="s">
        <v>1264</v>
      </c>
      <c r="H270" s="9"/>
      <c r="I270" s="79"/>
      <c r="J270" s="68"/>
      <c r="K270" s="79"/>
      <c r="L270" s="79">
        <f t="shared" si="163"/>
        <v>0</v>
      </c>
      <c r="M270" s="79"/>
      <c r="N270" s="140"/>
      <c r="O270" s="10"/>
      <c r="P270" s="10"/>
      <c r="Q270" s="11"/>
      <c r="R270" s="12"/>
      <c r="S270" s="4"/>
      <c r="T270" s="137"/>
      <c r="U270" s="43"/>
      <c r="V270" s="43"/>
      <c r="W270" s="43">
        <v>12</v>
      </c>
      <c r="X270" s="43"/>
      <c r="Y270" s="43"/>
      <c r="Z270" s="43"/>
      <c r="AA270" s="43"/>
      <c r="AB270" s="43"/>
      <c r="AC270" s="43"/>
      <c r="AD270" s="43"/>
      <c r="AE270" s="43"/>
      <c r="AF270" s="43">
        <v>7</v>
      </c>
      <c r="AG270" s="44">
        <f t="shared" si="177"/>
        <v>12</v>
      </c>
      <c r="AH270" s="69"/>
      <c r="AI270" s="69">
        <v>8</v>
      </c>
      <c r="AJ270" s="69">
        <f t="shared" si="170"/>
        <v>96</v>
      </c>
      <c r="AK270" s="43"/>
      <c r="AL270" s="43"/>
      <c r="AM270" s="43"/>
      <c r="AN270" s="43"/>
      <c r="AO270" s="43"/>
      <c r="AP270" s="54"/>
      <c r="AQ270" s="54"/>
      <c r="AR270" s="54"/>
      <c r="AS270" s="54"/>
      <c r="AT270" s="54"/>
      <c r="AU270" s="54"/>
      <c r="AV270" s="54"/>
      <c r="AW270" s="45">
        <f t="shared" si="175"/>
        <v>7</v>
      </c>
      <c r="AX270" s="50"/>
      <c r="AY270" s="50">
        <v>8</v>
      </c>
      <c r="AZ270" s="50">
        <f t="shared" si="171"/>
        <v>56</v>
      </c>
      <c r="BA270" s="74"/>
      <c r="BB270" s="74"/>
      <c r="BC270" s="74"/>
      <c r="BD270" s="74"/>
      <c r="BE270" s="74"/>
      <c r="BF270" s="74"/>
      <c r="BG270" s="74">
        <v>6</v>
      </c>
      <c r="BH270" s="74"/>
      <c r="BI270" s="74"/>
      <c r="BJ270" s="74"/>
      <c r="BK270" s="74"/>
      <c r="BL270" s="74"/>
      <c r="BM270" s="47">
        <f t="shared" si="181"/>
        <v>6</v>
      </c>
      <c r="BN270" s="47">
        <v>8</v>
      </c>
      <c r="BO270" s="47">
        <f t="shared" si="176"/>
        <v>48</v>
      </c>
      <c r="BP270" s="142" t="s">
        <v>1296</v>
      </c>
      <c r="BQ270" s="137"/>
      <c r="BR270" s="138">
        <v>12</v>
      </c>
      <c r="BS270" s="63">
        <f t="shared" si="172"/>
        <v>8.3333333333333339</v>
      </c>
      <c r="BT270" s="63">
        <f t="shared" si="179"/>
        <v>12</v>
      </c>
      <c r="BU270" s="577">
        <f t="shared" si="180"/>
        <v>12</v>
      </c>
      <c r="BV270" s="566"/>
      <c r="BW270" s="139"/>
      <c r="BX270" s="59"/>
      <c r="BY270" s="59"/>
      <c r="BZ270" s="139"/>
      <c r="CA270" s="5">
        <f t="shared" si="173"/>
        <v>8</v>
      </c>
      <c r="CB270" s="59">
        <f t="shared" si="174"/>
        <v>8</v>
      </c>
      <c r="CC270" s="587"/>
      <c r="CD270" s="596">
        <f t="shared" si="164"/>
        <v>8</v>
      </c>
      <c r="CE270" s="5">
        <f t="shared" si="165"/>
        <v>96</v>
      </c>
      <c r="CF270" s="724"/>
      <c r="CG270" s="606"/>
      <c r="CH270" s="707" t="str">
        <f t="shared" si="183"/>
        <v/>
      </c>
      <c r="CI270" s="59" t="str">
        <f t="shared" si="184"/>
        <v/>
      </c>
      <c r="CJ270" s="530" t="e">
        <f t="shared" si="182"/>
        <v>#VALUE!</v>
      </c>
      <c r="CK270" s="727"/>
      <c r="CL270" s="792"/>
    </row>
    <row r="271" spans="1:90" ht="13.15" customHeight="1" x14ac:dyDescent="0.25">
      <c r="A271" s="735"/>
      <c r="B271" s="37"/>
      <c r="C271" s="712"/>
      <c r="D271" s="383">
        <v>265</v>
      </c>
      <c r="E271" s="132" t="s">
        <v>159</v>
      </c>
      <c r="F271" s="183" t="s">
        <v>160</v>
      </c>
      <c r="G271" s="293" t="s">
        <v>1264</v>
      </c>
      <c r="H271" s="9"/>
      <c r="I271" s="79"/>
      <c r="J271" s="68"/>
      <c r="K271" s="79"/>
      <c r="L271" s="79">
        <f t="shared" si="163"/>
        <v>0</v>
      </c>
      <c r="M271" s="79"/>
      <c r="N271" s="140"/>
      <c r="O271" s="10"/>
      <c r="P271" s="10"/>
      <c r="Q271" s="11"/>
      <c r="R271" s="12"/>
      <c r="S271" s="4"/>
      <c r="T271" s="137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4">
        <f t="shared" si="177"/>
        <v>0</v>
      </c>
      <c r="AH271" s="63"/>
      <c r="AI271" s="63"/>
      <c r="AJ271" s="63">
        <f t="shared" si="170"/>
        <v>0</v>
      </c>
      <c r="AK271" s="43"/>
      <c r="AL271" s="43"/>
      <c r="AM271" s="43"/>
      <c r="AN271" s="43"/>
      <c r="AO271" s="43"/>
      <c r="AP271" s="54"/>
      <c r="AQ271" s="54"/>
      <c r="AR271" s="54"/>
      <c r="AS271" s="54"/>
      <c r="AT271" s="54"/>
      <c r="AU271" s="54"/>
      <c r="AV271" s="54"/>
      <c r="AW271" s="45">
        <f t="shared" si="175"/>
        <v>0</v>
      </c>
      <c r="AX271" s="58"/>
      <c r="AY271" s="58"/>
      <c r="AZ271" s="58">
        <f t="shared" si="171"/>
        <v>0</v>
      </c>
      <c r="BA271" s="74"/>
      <c r="BB271" s="74"/>
      <c r="BC271" s="74"/>
      <c r="BD271" s="74"/>
      <c r="BE271" s="74"/>
      <c r="BF271" s="74"/>
      <c r="BG271" s="74">
        <v>10</v>
      </c>
      <c r="BH271" s="74"/>
      <c r="BI271" s="74"/>
      <c r="BJ271" s="74"/>
      <c r="BK271" s="74"/>
      <c r="BL271" s="74"/>
      <c r="BM271" s="47">
        <f t="shared" si="181"/>
        <v>10</v>
      </c>
      <c r="BN271" s="47">
        <v>9.1</v>
      </c>
      <c r="BO271" s="47">
        <f t="shared" si="176"/>
        <v>91</v>
      </c>
      <c r="BP271" s="136"/>
      <c r="BQ271" s="137"/>
      <c r="BR271" s="138">
        <v>10</v>
      </c>
      <c r="BS271" s="63">
        <f t="shared" si="172"/>
        <v>3.3333333333333335</v>
      </c>
      <c r="BT271" s="63">
        <f t="shared" si="179"/>
        <v>10</v>
      </c>
      <c r="BU271" s="577">
        <f t="shared" si="180"/>
        <v>10</v>
      </c>
      <c r="BV271" s="566"/>
      <c r="BW271" s="139"/>
      <c r="BX271" s="59"/>
      <c r="BY271" s="59"/>
      <c r="BZ271" s="139"/>
      <c r="CA271" s="5">
        <f t="shared" si="173"/>
        <v>9.1</v>
      </c>
      <c r="CB271" s="59">
        <f t="shared" si="174"/>
        <v>9.1</v>
      </c>
      <c r="CC271" s="587"/>
      <c r="CD271" s="596">
        <f t="shared" si="164"/>
        <v>9.1</v>
      </c>
      <c r="CE271" s="5">
        <f t="shared" si="165"/>
        <v>91</v>
      </c>
      <c r="CF271" s="724"/>
      <c r="CG271" s="606"/>
      <c r="CH271" s="707" t="str">
        <f t="shared" si="183"/>
        <v/>
      </c>
      <c r="CI271" s="59" t="str">
        <f t="shared" si="184"/>
        <v/>
      </c>
      <c r="CJ271" s="530" t="e">
        <f t="shared" si="182"/>
        <v>#VALUE!</v>
      </c>
      <c r="CK271" s="727"/>
      <c r="CL271" s="792"/>
    </row>
    <row r="272" spans="1:90" ht="13.15" customHeight="1" thickBot="1" x14ac:dyDescent="0.3">
      <c r="A272" s="736"/>
      <c r="B272" s="130"/>
      <c r="C272" s="713"/>
      <c r="D272" s="384">
        <v>266</v>
      </c>
      <c r="E272" s="202" t="s">
        <v>1269</v>
      </c>
      <c r="F272" s="203" t="s">
        <v>1268</v>
      </c>
      <c r="G272" s="294" t="s">
        <v>1264</v>
      </c>
      <c r="H272" s="101"/>
      <c r="I272" s="250"/>
      <c r="J272" s="251"/>
      <c r="K272" s="250"/>
      <c r="L272" s="250">
        <f t="shared" si="163"/>
        <v>0</v>
      </c>
      <c r="M272" s="250"/>
      <c r="N272" s="204"/>
      <c r="O272" s="19"/>
      <c r="P272" s="19"/>
      <c r="Q272" s="20"/>
      <c r="R272" s="21"/>
      <c r="S272" s="205"/>
      <c r="T272" s="206"/>
      <c r="U272" s="104"/>
      <c r="V272" s="104"/>
      <c r="W272" s="104"/>
      <c r="X272" s="104"/>
      <c r="Y272" s="104"/>
      <c r="Z272" s="104"/>
      <c r="AA272" s="104"/>
      <c r="AB272" s="104"/>
      <c r="AC272" s="104"/>
      <c r="AD272" s="104"/>
      <c r="AE272" s="104"/>
      <c r="AF272" s="104">
        <v>5</v>
      </c>
      <c r="AG272" s="105">
        <f t="shared" si="177"/>
        <v>0</v>
      </c>
      <c r="AH272" s="106"/>
      <c r="AI272" s="106"/>
      <c r="AJ272" s="106">
        <f t="shared" si="170"/>
        <v>0</v>
      </c>
      <c r="AK272" s="104"/>
      <c r="AL272" s="104"/>
      <c r="AM272" s="104"/>
      <c r="AN272" s="104"/>
      <c r="AO272" s="104"/>
      <c r="AP272" s="107"/>
      <c r="AQ272" s="107"/>
      <c r="AR272" s="107"/>
      <c r="AS272" s="107"/>
      <c r="AT272" s="107"/>
      <c r="AU272" s="107"/>
      <c r="AV272" s="107"/>
      <c r="AW272" s="108">
        <f t="shared" si="175"/>
        <v>5</v>
      </c>
      <c r="AX272" s="275"/>
      <c r="AY272" s="275">
        <v>23.75</v>
      </c>
      <c r="AZ272" s="275">
        <f t="shared" si="171"/>
        <v>118.75</v>
      </c>
      <c r="BA272" s="110"/>
      <c r="BB272" s="110"/>
      <c r="BC272" s="110"/>
      <c r="BD272" s="110"/>
      <c r="BE272" s="110"/>
      <c r="BF272" s="110"/>
      <c r="BG272" s="110"/>
      <c r="BH272" s="110"/>
      <c r="BI272" s="110"/>
      <c r="BJ272" s="110"/>
      <c r="BK272" s="110"/>
      <c r="BL272" s="110"/>
      <c r="BM272" s="111">
        <f t="shared" si="181"/>
        <v>0</v>
      </c>
      <c r="BN272" s="252"/>
      <c r="BO272" s="252">
        <f t="shared" si="176"/>
        <v>0</v>
      </c>
      <c r="BP272" s="285" t="s">
        <v>1296</v>
      </c>
      <c r="BQ272" s="206"/>
      <c r="BR272" s="208">
        <v>5</v>
      </c>
      <c r="BS272" s="106">
        <f t="shared" si="172"/>
        <v>1.6666666666666667</v>
      </c>
      <c r="BT272" s="106">
        <f t="shared" si="179"/>
        <v>5</v>
      </c>
      <c r="BU272" s="578">
        <f t="shared" si="180"/>
        <v>5</v>
      </c>
      <c r="BV272" s="567"/>
      <c r="BW272" s="209"/>
      <c r="BX272" s="112"/>
      <c r="BY272" s="112"/>
      <c r="BZ272" s="209"/>
      <c r="CA272" s="210">
        <f t="shared" si="173"/>
        <v>0</v>
      </c>
      <c r="CB272" s="112">
        <f t="shared" si="174"/>
        <v>23.75</v>
      </c>
      <c r="CC272" s="588"/>
      <c r="CD272" s="597">
        <f t="shared" si="164"/>
        <v>23.75</v>
      </c>
      <c r="CE272" s="210">
        <f t="shared" si="165"/>
        <v>118.75</v>
      </c>
      <c r="CF272" s="725"/>
      <c r="CG272" s="607"/>
      <c r="CH272" s="708" t="str">
        <f t="shared" si="183"/>
        <v/>
      </c>
      <c r="CI272" s="112" t="str">
        <f t="shared" si="184"/>
        <v/>
      </c>
      <c r="CJ272" s="531" t="e">
        <f t="shared" si="182"/>
        <v>#VALUE!</v>
      </c>
      <c r="CK272" s="728"/>
      <c r="CL272" s="793"/>
    </row>
    <row r="273" spans="1:90" ht="13.15" customHeight="1" x14ac:dyDescent="0.25">
      <c r="A273" s="734" t="s">
        <v>514</v>
      </c>
      <c r="B273" s="114"/>
      <c r="C273" s="711">
        <v>33</v>
      </c>
      <c r="D273" s="382">
        <v>267</v>
      </c>
      <c r="E273" s="193" t="s">
        <v>66</v>
      </c>
      <c r="F273" s="194" t="s">
        <v>67</v>
      </c>
      <c r="G273" s="292" t="s">
        <v>1264</v>
      </c>
      <c r="H273" s="92"/>
      <c r="I273" s="247"/>
      <c r="J273" s="99"/>
      <c r="K273" s="247"/>
      <c r="L273" s="247">
        <f t="shared" si="163"/>
        <v>0</v>
      </c>
      <c r="M273" s="247"/>
      <c r="N273" s="236"/>
      <c r="O273" s="22"/>
      <c r="P273" s="22"/>
      <c r="Q273" s="23"/>
      <c r="R273" s="24"/>
      <c r="S273" s="94"/>
      <c r="T273" s="196"/>
      <c r="U273" s="95"/>
      <c r="V273" s="95"/>
      <c r="W273" s="95"/>
      <c r="X273" s="95"/>
      <c r="Y273" s="95"/>
      <c r="Z273" s="95"/>
      <c r="AA273" s="95"/>
      <c r="AB273" s="95"/>
      <c r="AC273" s="95"/>
      <c r="AD273" s="95"/>
      <c r="AE273" s="95"/>
      <c r="AF273" s="95"/>
      <c r="AG273" s="96">
        <f t="shared" si="177"/>
        <v>0</v>
      </c>
      <c r="AH273" s="96"/>
      <c r="AI273" s="96"/>
      <c r="AJ273" s="96">
        <f t="shared" si="170"/>
        <v>0</v>
      </c>
      <c r="AK273" s="95"/>
      <c r="AL273" s="95"/>
      <c r="AM273" s="95"/>
      <c r="AN273" s="95"/>
      <c r="AO273" s="95"/>
      <c r="AP273" s="97"/>
      <c r="AQ273" s="97"/>
      <c r="AR273" s="97"/>
      <c r="AS273" s="97"/>
      <c r="AT273" s="97"/>
      <c r="AU273" s="97"/>
      <c r="AV273" s="97"/>
      <c r="AW273" s="98">
        <f t="shared" si="175"/>
        <v>0</v>
      </c>
      <c r="AX273" s="248"/>
      <c r="AY273" s="249"/>
      <c r="AZ273" s="248">
        <f t="shared" si="171"/>
        <v>0</v>
      </c>
      <c r="BA273" s="120"/>
      <c r="BB273" s="120"/>
      <c r="BC273" s="120"/>
      <c r="BD273" s="120"/>
      <c r="BE273" s="120"/>
      <c r="BF273" s="121"/>
      <c r="BG273" s="121"/>
      <c r="BH273" s="121"/>
      <c r="BI273" s="121"/>
      <c r="BJ273" s="121">
        <v>5</v>
      </c>
      <c r="BK273" s="120"/>
      <c r="BL273" s="120"/>
      <c r="BM273" s="100">
        <f t="shared" si="181"/>
        <v>5</v>
      </c>
      <c r="BN273" s="100">
        <v>6</v>
      </c>
      <c r="BO273" s="100">
        <f t="shared" si="176"/>
        <v>30</v>
      </c>
      <c r="BP273" s="195"/>
      <c r="BQ273" s="196"/>
      <c r="BR273" s="197">
        <v>5</v>
      </c>
      <c r="BS273" s="198">
        <f t="shared" si="172"/>
        <v>1.6666666666666667</v>
      </c>
      <c r="BT273" s="198">
        <f t="shared" si="179"/>
        <v>5</v>
      </c>
      <c r="BU273" s="579">
        <f t="shared" si="180"/>
        <v>5</v>
      </c>
      <c r="BV273" s="565"/>
      <c r="BW273" s="200"/>
      <c r="BX273" s="199"/>
      <c r="BY273" s="199"/>
      <c r="BZ273" s="200"/>
      <c r="CA273" s="201">
        <f t="shared" si="173"/>
        <v>6</v>
      </c>
      <c r="CB273" s="199">
        <f t="shared" si="174"/>
        <v>6</v>
      </c>
      <c r="CC273" s="586"/>
      <c r="CD273" s="595">
        <f t="shared" si="164"/>
        <v>6</v>
      </c>
      <c r="CE273" s="201">
        <f t="shared" si="165"/>
        <v>30</v>
      </c>
      <c r="CF273" s="723">
        <f>SUM(CE273:CE275)</f>
        <v>76.8</v>
      </c>
      <c r="CG273" s="605"/>
      <c r="CH273" s="706" t="str">
        <f t="shared" si="183"/>
        <v/>
      </c>
      <c r="CI273" s="199" t="str">
        <f t="shared" si="184"/>
        <v/>
      </c>
      <c r="CJ273" s="529" t="e">
        <f t="shared" si="182"/>
        <v>#VALUE!</v>
      </c>
      <c r="CK273" s="732" t="e">
        <f>SUM(CJ273:CJ275)</f>
        <v>#VALUE!</v>
      </c>
      <c r="CL273" s="794" t="e">
        <f>(CF273-CK273)/CF273</f>
        <v>#VALUE!</v>
      </c>
    </row>
    <row r="274" spans="1:90" ht="13.15" customHeight="1" x14ac:dyDescent="0.25">
      <c r="A274" s="737"/>
      <c r="B274" s="124"/>
      <c r="C274" s="714"/>
      <c r="D274" s="383">
        <v>268</v>
      </c>
      <c r="E274" s="131"/>
      <c r="F274" s="182" t="s">
        <v>790</v>
      </c>
      <c r="G274" s="293" t="s">
        <v>1264</v>
      </c>
      <c r="H274" s="9"/>
      <c r="I274" s="9">
        <v>16.8</v>
      </c>
      <c r="J274" s="42"/>
      <c r="K274" s="9"/>
      <c r="L274" s="9">
        <f t="shared" si="163"/>
        <v>0</v>
      </c>
      <c r="M274" s="9"/>
      <c r="N274" s="140"/>
      <c r="O274" s="10"/>
      <c r="P274" s="10"/>
      <c r="Q274" s="11"/>
      <c r="R274" s="12"/>
      <c r="S274" s="4"/>
      <c r="T274" s="137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4">
        <f t="shared" si="177"/>
        <v>0</v>
      </c>
      <c r="AH274" s="44">
        <v>16.8</v>
      </c>
      <c r="AI274" s="70">
        <v>17.25</v>
      </c>
      <c r="AJ274" s="44">
        <f t="shared" si="170"/>
        <v>0</v>
      </c>
      <c r="AK274" s="43"/>
      <c r="AL274" s="43"/>
      <c r="AM274" s="43"/>
      <c r="AN274" s="43"/>
      <c r="AO274" s="43"/>
      <c r="AP274" s="54"/>
      <c r="AQ274" s="54"/>
      <c r="AR274" s="54"/>
      <c r="AS274" s="54"/>
      <c r="AT274" s="54"/>
      <c r="AU274" s="54"/>
      <c r="AV274" s="54"/>
      <c r="AW274" s="45">
        <f t="shared" si="175"/>
        <v>0</v>
      </c>
      <c r="AX274" s="58"/>
      <c r="AY274" s="62"/>
      <c r="AZ274" s="58">
        <f t="shared" si="171"/>
        <v>0</v>
      </c>
      <c r="BA274" s="75"/>
      <c r="BB274" s="75"/>
      <c r="BC274" s="75"/>
      <c r="BD274" s="75"/>
      <c r="BE274" s="75"/>
      <c r="BF274" s="74"/>
      <c r="BG274" s="74"/>
      <c r="BH274" s="74"/>
      <c r="BI274" s="74"/>
      <c r="BJ274" s="74"/>
      <c r="BK274" s="75"/>
      <c r="BL274" s="75"/>
      <c r="BM274" s="47">
        <f t="shared" si="181"/>
        <v>0</v>
      </c>
      <c r="BN274" s="58"/>
      <c r="BO274" s="58"/>
      <c r="BP274" s="145"/>
      <c r="BQ274" s="137"/>
      <c r="BR274" s="138">
        <v>0</v>
      </c>
      <c r="BS274" s="63">
        <f t="shared" si="172"/>
        <v>0</v>
      </c>
      <c r="BT274" s="63">
        <f t="shared" si="179"/>
        <v>0</v>
      </c>
      <c r="BU274" s="577">
        <v>1</v>
      </c>
      <c r="BV274" s="566"/>
      <c r="BW274" s="139"/>
      <c r="BX274" s="59"/>
      <c r="BY274" s="59"/>
      <c r="BZ274" s="139"/>
      <c r="CA274" s="5">
        <f t="shared" si="173"/>
        <v>16.8</v>
      </c>
      <c r="CB274" s="59">
        <f t="shared" si="174"/>
        <v>16.8</v>
      </c>
      <c r="CC274" s="587"/>
      <c r="CD274" s="596">
        <f t="shared" si="164"/>
        <v>16.8</v>
      </c>
      <c r="CE274" s="5">
        <f t="shared" si="165"/>
        <v>16.8</v>
      </c>
      <c r="CF274" s="724"/>
      <c r="CG274" s="606"/>
      <c r="CH274" s="707" t="str">
        <f t="shared" si="183"/>
        <v/>
      </c>
      <c r="CI274" s="59" t="str">
        <f t="shared" si="184"/>
        <v/>
      </c>
      <c r="CJ274" s="530" t="e">
        <f t="shared" si="182"/>
        <v>#VALUE!</v>
      </c>
      <c r="CK274" s="727"/>
      <c r="CL274" s="792"/>
    </row>
    <row r="275" spans="1:90" ht="13.15" customHeight="1" thickBot="1" x14ac:dyDescent="0.3">
      <c r="A275" s="738"/>
      <c r="B275" s="125"/>
      <c r="C275" s="715"/>
      <c r="D275" s="384">
        <v>269</v>
      </c>
      <c r="E275" s="255" t="s">
        <v>229</v>
      </c>
      <c r="F275" s="256" t="s">
        <v>938</v>
      </c>
      <c r="G275" s="294" t="s">
        <v>1264</v>
      </c>
      <c r="H275" s="101"/>
      <c r="I275" s="250"/>
      <c r="J275" s="251"/>
      <c r="K275" s="250"/>
      <c r="L275" s="250">
        <f t="shared" si="163"/>
        <v>0</v>
      </c>
      <c r="M275" s="250"/>
      <c r="N275" s="204"/>
      <c r="O275" s="19"/>
      <c r="P275" s="19"/>
      <c r="Q275" s="20"/>
      <c r="R275" s="21"/>
      <c r="S275" s="205"/>
      <c r="T275" s="206"/>
      <c r="U275" s="104"/>
      <c r="V275" s="104"/>
      <c r="W275" s="104"/>
      <c r="X275" s="104"/>
      <c r="Y275" s="104"/>
      <c r="Z275" s="104"/>
      <c r="AA275" s="104"/>
      <c r="AB275" s="104"/>
      <c r="AC275" s="104"/>
      <c r="AD275" s="104"/>
      <c r="AE275" s="104"/>
      <c r="AF275" s="104"/>
      <c r="AG275" s="105">
        <f t="shared" si="177"/>
        <v>0</v>
      </c>
      <c r="AH275" s="106"/>
      <c r="AI275" s="106"/>
      <c r="AJ275" s="106">
        <f t="shared" ref="AJ275:AJ318" si="185">AG275*AI275</f>
        <v>0</v>
      </c>
      <c r="AK275" s="104"/>
      <c r="AL275" s="104"/>
      <c r="AM275" s="104"/>
      <c r="AN275" s="104"/>
      <c r="AO275" s="104"/>
      <c r="AP275" s="107"/>
      <c r="AQ275" s="107"/>
      <c r="AR275" s="107"/>
      <c r="AS275" s="107"/>
      <c r="AT275" s="107"/>
      <c r="AU275" s="107"/>
      <c r="AV275" s="107"/>
      <c r="AW275" s="108">
        <f t="shared" si="175"/>
        <v>0</v>
      </c>
      <c r="AX275" s="252"/>
      <c r="AY275" s="257"/>
      <c r="AZ275" s="252">
        <f t="shared" ref="AZ275:AZ318" si="186">AW275*AY275</f>
        <v>0</v>
      </c>
      <c r="BA275" s="127"/>
      <c r="BB275" s="127"/>
      <c r="BC275" s="127"/>
      <c r="BD275" s="127"/>
      <c r="BE275" s="127"/>
      <c r="BF275" s="110"/>
      <c r="BG275" s="110">
        <v>2</v>
      </c>
      <c r="BH275" s="110"/>
      <c r="BI275" s="110"/>
      <c r="BJ275" s="110"/>
      <c r="BK275" s="127"/>
      <c r="BL275" s="127"/>
      <c r="BM275" s="111">
        <f t="shared" si="181"/>
        <v>2</v>
      </c>
      <c r="BN275" s="111">
        <v>15</v>
      </c>
      <c r="BO275" s="111">
        <f t="shared" si="176"/>
        <v>30</v>
      </c>
      <c r="BP275" s="261"/>
      <c r="BQ275" s="206"/>
      <c r="BR275" s="208">
        <v>2</v>
      </c>
      <c r="BS275" s="106">
        <f t="shared" si="172"/>
        <v>0.66666666666666663</v>
      </c>
      <c r="BT275" s="106">
        <f t="shared" si="179"/>
        <v>2</v>
      </c>
      <c r="BU275" s="578">
        <f t="shared" ref="BU275:BU283" si="187">BR275</f>
        <v>2</v>
      </c>
      <c r="BV275" s="567"/>
      <c r="BW275" s="209"/>
      <c r="BX275" s="112"/>
      <c r="BY275" s="112"/>
      <c r="BZ275" s="209"/>
      <c r="CA275" s="210">
        <f t="shared" si="173"/>
        <v>15</v>
      </c>
      <c r="CB275" s="112">
        <f t="shared" si="174"/>
        <v>15</v>
      </c>
      <c r="CC275" s="588"/>
      <c r="CD275" s="597">
        <f t="shared" si="164"/>
        <v>15</v>
      </c>
      <c r="CE275" s="210">
        <f t="shared" si="165"/>
        <v>30</v>
      </c>
      <c r="CF275" s="725"/>
      <c r="CG275" s="607"/>
      <c r="CH275" s="708" t="str">
        <f t="shared" si="183"/>
        <v/>
      </c>
      <c r="CI275" s="112" t="str">
        <f t="shared" si="184"/>
        <v/>
      </c>
      <c r="CJ275" s="531" t="e">
        <f t="shared" si="182"/>
        <v>#VALUE!</v>
      </c>
      <c r="CK275" s="728"/>
      <c r="CL275" s="793"/>
    </row>
    <row r="276" spans="1:90" ht="13.15" customHeight="1" x14ac:dyDescent="0.25">
      <c r="A276" s="734" t="s">
        <v>941</v>
      </c>
      <c r="B276" s="114"/>
      <c r="C276" s="711">
        <v>34</v>
      </c>
      <c r="D276" s="382">
        <v>270</v>
      </c>
      <c r="E276" s="193" t="s">
        <v>1319</v>
      </c>
      <c r="F276" s="194" t="s">
        <v>939</v>
      </c>
      <c r="G276" s="292" t="s">
        <v>1264</v>
      </c>
      <c r="H276" s="92"/>
      <c r="I276" s="247"/>
      <c r="J276" s="99"/>
      <c r="K276" s="247"/>
      <c r="L276" s="247">
        <f t="shared" si="163"/>
        <v>0</v>
      </c>
      <c r="M276" s="247"/>
      <c r="N276" s="236"/>
      <c r="O276" s="22"/>
      <c r="P276" s="22"/>
      <c r="Q276" s="23"/>
      <c r="R276" s="24"/>
      <c r="S276" s="94"/>
      <c r="T276" s="196"/>
      <c r="U276" s="95"/>
      <c r="V276" s="95"/>
      <c r="W276" s="95"/>
      <c r="X276" s="95"/>
      <c r="Y276" s="95"/>
      <c r="Z276" s="95"/>
      <c r="AA276" s="95"/>
      <c r="AB276" s="95"/>
      <c r="AC276" s="95"/>
      <c r="AD276" s="95"/>
      <c r="AE276" s="95"/>
      <c r="AF276" s="95">
        <v>1</v>
      </c>
      <c r="AG276" s="96">
        <f t="shared" si="177"/>
        <v>0</v>
      </c>
      <c r="AH276" s="198"/>
      <c r="AI276" s="198"/>
      <c r="AJ276" s="198">
        <f t="shared" si="185"/>
        <v>0</v>
      </c>
      <c r="AK276" s="95"/>
      <c r="AL276" s="95"/>
      <c r="AM276" s="95"/>
      <c r="AN276" s="95"/>
      <c r="AO276" s="95"/>
      <c r="AP276" s="97"/>
      <c r="AQ276" s="97"/>
      <c r="AR276" s="97"/>
      <c r="AS276" s="97"/>
      <c r="AT276" s="97"/>
      <c r="AU276" s="97"/>
      <c r="AV276" s="97"/>
      <c r="AW276" s="98">
        <f t="shared" si="175"/>
        <v>1</v>
      </c>
      <c r="AX276" s="263"/>
      <c r="AY276" s="263">
        <v>5</v>
      </c>
      <c r="AZ276" s="263">
        <f t="shared" si="186"/>
        <v>5</v>
      </c>
      <c r="BA276" s="121"/>
      <c r="BB276" s="121"/>
      <c r="BC276" s="121"/>
      <c r="BD276" s="121"/>
      <c r="BE276" s="121"/>
      <c r="BF276" s="121"/>
      <c r="BG276" s="121"/>
      <c r="BH276" s="121"/>
      <c r="BI276" s="121"/>
      <c r="BJ276" s="121"/>
      <c r="BK276" s="121"/>
      <c r="BL276" s="121"/>
      <c r="BM276" s="100">
        <f t="shared" si="181"/>
        <v>0</v>
      </c>
      <c r="BN276" s="248"/>
      <c r="BO276" s="248">
        <f t="shared" si="176"/>
        <v>0</v>
      </c>
      <c r="BP276" s="290" t="s">
        <v>1296</v>
      </c>
      <c r="BQ276" s="196"/>
      <c r="BR276" s="197">
        <v>1</v>
      </c>
      <c r="BS276" s="198">
        <f t="shared" si="172"/>
        <v>0.33333333333333331</v>
      </c>
      <c r="BT276" s="198">
        <f t="shared" si="179"/>
        <v>1</v>
      </c>
      <c r="BU276" s="579">
        <f t="shared" si="187"/>
        <v>1</v>
      </c>
      <c r="BV276" s="565"/>
      <c r="BW276" s="200"/>
      <c r="BX276" s="199"/>
      <c r="BY276" s="199"/>
      <c r="BZ276" s="200"/>
      <c r="CA276" s="201">
        <f t="shared" si="173"/>
        <v>0</v>
      </c>
      <c r="CB276" s="199">
        <f t="shared" si="174"/>
        <v>5</v>
      </c>
      <c r="CC276" s="586"/>
      <c r="CD276" s="595">
        <f t="shared" si="164"/>
        <v>5</v>
      </c>
      <c r="CE276" s="201">
        <f t="shared" si="165"/>
        <v>5</v>
      </c>
      <c r="CF276" s="723">
        <f>SUM(CE276:CE277)</f>
        <v>9.1</v>
      </c>
      <c r="CG276" s="605"/>
      <c r="CH276" s="706" t="str">
        <f t="shared" si="183"/>
        <v/>
      </c>
      <c r="CI276" s="199" t="str">
        <f t="shared" si="184"/>
        <v/>
      </c>
      <c r="CJ276" s="529" t="e">
        <f t="shared" si="182"/>
        <v>#VALUE!</v>
      </c>
      <c r="CK276" s="732" t="e">
        <f>SUM(CJ276:CJ277)</f>
        <v>#VALUE!</v>
      </c>
      <c r="CL276" s="794" t="e">
        <f>(CF276-CK276)/CF276</f>
        <v>#VALUE!</v>
      </c>
    </row>
    <row r="277" spans="1:90" ht="13.15" customHeight="1" thickBot="1" x14ac:dyDescent="0.3">
      <c r="A277" s="738"/>
      <c r="B277" s="125"/>
      <c r="C277" s="715"/>
      <c r="D277" s="384">
        <v>271</v>
      </c>
      <c r="E277" s="202" t="s">
        <v>1320</v>
      </c>
      <c r="F277" s="203" t="s">
        <v>940</v>
      </c>
      <c r="G277" s="294" t="s">
        <v>1264</v>
      </c>
      <c r="H277" s="101"/>
      <c r="I277" s="250"/>
      <c r="J277" s="251"/>
      <c r="K277" s="250"/>
      <c r="L277" s="250">
        <f t="shared" si="163"/>
        <v>0</v>
      </c>
      <c r="M277" s="250"/>
      <c r="N277" s="204"/>
      <c r="O277" s="19"/>
      <c r="P277" s="19"/>
      <c r="Q277" s="20"/>
      <c r="R277" s="21"/>
      <c r="S277" s="205"/>
      <c r="T277" s="206"/>
      <c r="U277" s="104"/>
      <c r="V277" s="104"/>
      <c r="W277" s="104"/>
      <c r="X277" s="104"/>
      <c r="Y277" s="104"/>
      <c r="Z277" s="104"/>
      <c r="AA277" s="104"/>
      <c r="AB277" s="104"/>
      <c r="AC277" s="104"/>
      <c r="AD277" s="104"/>
      <c r="AE277" s="104"/>
      <c r="AF277" s="104">
        <v>1</v>
      </c>
      <c r="AG277" s="105">
        <f t="shared" si="177"/>
        <v>0</v>
      </c>
      <c r="AH277" s="106"/>
      <c r="AI277" s="106"/>
      <c r="AJ277" s="106">
        <f t="shared" si="185"/>
        <v>0</v>
      </c>
      <c r="AK277" s="104"/>
      <c r="AL277" s="104"/>
      <c r="AM277" s="104"/>
      <c r="AN277" s="104"/>
      <c r="AO277" s="104"/>
      <c r="AP277" s="107"/>
      <c r="AQ277" s="107"/>
      <c r="AR277" s="107"/>
      <c r="AS277" s="107"/>
      <c r="AT277" s="107"/>
      <c r="AU277" s="107"/>
      <c r="AV277" s="107"/>
      <c r="AW277" s="108">
        <f t="shared" si="175"/>
        <v>1</v>
      </c>
      <c r="AX277" s="275"/>
      <c r="AY277" s="275">
        <v>4.0999999999999996</v>
      </c>
      <c r="AZ277" s="275">
        <f t="shared" si="186"/>
        <v>4.0999999999999996</v>
      </c>
      <c r="BA277" s="110"/>
      <c r="BB277" s="110"/>
      <c r="BC277" s="110"/>
      <c r="BD277" s="110"/>
      <c r="BE277" s="110"/>
      <c r="BF277" s="110"/>
      <c r="BG277" s="110"/>
      <c r="BH277" s="110"/>
      <c r="BI277" s="110"/>
      <c r="BJ277" s="110"/>
      <c r="BK277" s="110"/>
      <c r="BL277" s="110"/>
      <c r="BM277" s="111">
        <f t="shared" si="181"/>
        <v>0</v>
      </c>
      <c r="BN277" s="111">
        <v>4.0999999999999996</v>
      </c>
      <c r="BO277" s="111">
        <f t="shared" si="176"/>
        <v>0</v>
      </c>
      <c r="BP277" s="261" t="s">
        <v>1296</v>
      </c>
      <c r="BQ277" s="206"/>
      <c r="BR277" s="208">
        <v>1</v>
      </c>
      <c r="BS277" s="106">
        <f t="shared" si="172"/>
        <v>0.33333333333333331</v>
      </c>
      <c r="BT277" s="106">
        <f t="shared" si="179"/>
        <v>1</v>
      </c>
      <c r="BU277" s="578">
        <f t="shared" si="187"/>
        <v>1</v>
      </c>
      <c r="BV277" s="567"/>
      <c r="BW277" s="209"/>
      <c r="BX277" s="112"/>
      <c r="BY277" s="112"/>
      <c r="BZ277" s="209"/>
      <c r="CA277" s="210">
        <f t="shared" si="173"/>
        <v>4.0999999999999996</v>
      </c>
      <c r="CB277" s="112">
        <f t="shared" si="174"/>
        <v>4.0999999999999996</v>
      </c>
      <c r="CC277" s="588"/>
      <c r="CD277" s="597">
        <f t="shared" si="164"/>
        <v>4.0999999999999996</v>
      </c>
      <c r="CE277" s="210">
        <f t="shared" si="165"/>
        <v>4.0999999999999996</v>
      </c>
      <c r="CF277" s="725"/>
      <c r="CG277" s="607"/>
      <c r="CH277" s="708" t="str">
        <f t="shared" si="183"/>
        <v/>
      </c>
      <c r="CI277" s="112" t="str">
        <f t="shared" si="184"/>
        <v/>
      </c>
      <c r="CJ277" s="531" t="e">
        <f t="shared" si="182"/>
        <v>#VALUE!</v>
      </c>
      <c r="CK277" s="728"/>
      <c r="CL277" s="793"/>
    </row>
    <row r="278" spans="1:90" ht="13.15" customHeight="1" x14ac:dyDescent="0.25">
      <c r="A278" s="734" t="s">
        <v>515</v>
      </c>
      <c r="B278" s="91"/>
      <c r="C278" s="711">
        <v>35</v>
      </c>
      <c r="D278" s="382">
        <v>272</v>
      </c>
      <c r="E278" s="193" t="s">
        <v>706</v>
      </c>
      <c r="F278" s="194" t="s">
        <v>707</v>
      </c>
      <c r="G278" s="292" t="s">
        <v>1264</v>
      </c>
      <c r="H278" s="92">
        <v>10</v>
      </c>
      <c r="I278" s="115"/>
      <c r="J278" s="116">
        <f t="shared" ref="J278:J284" si="188">K278/1.23</f>
        <v>2.1138211382113821</v>
      </c>
      <c r="K278" s="115">
        <v>2.6</v>
      </c>
      <c r="L278" s="115">
        <f t="shared" si="163"/>
        <v>21.13821138211382</v>
      </c>
      <c r="M278" s="115">
        <f t="shared" ref="M278:M284" si="189">H278*K278</f>
        <v>26</v>
      </c>
      <c r="N278" s="236">
        <f t="shared" si="155"/>
        <v>2.8860000000000006</v>
      </c>
      <c r="O278" s="22">
        <f t="shared" si="153"/>
        <v>0.90999999999999992</v>
      </c>
      <c r="P278" s="22">
        <f t="shared" ref="P278:P284" si="190">N278*H278</f>
        <v>28.860000000000007</v>
      </c>
      <c r="Q278" s="23">
        <f t="shared" si="154"/>
        <v>3.51</v>
      </c>
      <c r="R278" s="24">
        <f t="shared" ref="R278:R284" si="191">Q278*H278</f>
        <v>35.099999999999994</v>
      </c>
      <c r="S278" s="94">
        <f t="shared" si="156"/>
        <v>3.12</v>
      </c>
      <c r="T278" s="196">
        <f t="shared" ref="T278:T284" si="192">H278*S278</f>
        <v>31.200000000000003</v>
      </c>
      <c r="U278" s="95"/>
      <c r="V278" s="95"/>
      <c r="W278" s="95"/>
      <c r="X278" s="95"/>
      <c r="Y278" s="95"/>
      <c r="Z278" s="95"/>
      <c r="AA278" s="95"/>
      <c r="AB278" s="95"/>
      <c r="AC278" s="95"/>
      <c r="AD278" s="95"/>
      <c r="AE278" s="95"/>
      <c r="AF278" s="95">
        <v>10</v>
      </c>
      <c r="AG278" s="96">
        <f t="shared" si="177"/>
        <v>0</v>
      </c>
      <c r="AH278" s="198"/>
      <c r="AI278" s="198"/>
      <c r="AJ278" s="198">
        <f t="shared" si="185"/>
        <v>0</v>
      </c>
      <c r="AK278" s="95"/>
      <c r="AL278" s="95"/>
      <c r="AM278" s="95"/>
      <c r="AN278" s="95"/>
      <c r="AO278" s="95"/>
      <c r="AP278" s="97"/>
      <c r="AQ278" s="97"/>
      <c r="AR278" s="97"/>
      <c r="AS278" s="97"/>
      <c r="AT278" s="97"/>
      <c r="AU278" s="97"/>
      <c r="AV278" s="97"/>
      <c r="AW278" s="98">
        <f t="shared" si="175"/>
        <v>10</v>
      </c>
      <c r="AX278" s="118">
        <v>3.12</v>
      </c>
      <c r="AY278" s="98">
        <v>1.22</v>
      </c>
      <c r="AZ278" s="118">
        <f t="shared" si="186"/>
        <v>12.2</v>
      </c>
      <c r="BA278" s="95"/>
      <c r="BB278" s="95"/>
      <c r="BC278" s="95"/>
      <c r="BD278" s="95"/>
      <c r="BE278" s="95"/>
      <c r="BF278" s="121"/>
      <c r="BG278" s="121"/>
      <c r="BH278" s="121"/>
      <c r="BI278" s="121"/>
      <c r="BJ278" s="121"/>
      <c r="BK278" s="95"/>
      <c r="BL278" s="95"/>
      <c r="BM278" s="100">
        <f t="shared" si="181"/>
        <v>0</v>
      </c>
      <c r="BN278" s="199"/>
      <c r="BO278" s="123">
        <f t="shared" si="176"/>
        <v>0</v>
      </c>
      <c r="BP278" s="291"/>
      <c r="BQ278" s="196"/>
      <c r="BR278" s="197">
        <v>10</v>
      </c>
      <c r="BS278" s="198">
        <f t="shared" si="172"/>
        <v>6.666666666666667</v>
      </c>
      <c r="BT278" s="198">
        <f t="shared" si="179"/>
        <v>10</v>
      </c>
      <c r="BU278" s="579">
        <f t="shared" si="187"/>
        <v>10</v>
      </c>
      <c r="BV278" s="565"/>
      <c r="BW278" s="200"/>
      <c r="BX278" s="199">
        <v>1.36</v>
      </c>
      <c r="BY278" s="199">
        <v>7.4</v>
      </c>
      <c r="BZ278" s="200"/>
      <c r="CA278" s="201">
        <f t="shared" si="173"/>
        <v>3.12</v>
      </c>
      <c r="CB278" s="199">
        <f t="shared" si="174"/>
        <v>1.22</v>
      </c>
      <c r="CC278" s="586"/>
      <c r="CD278" s="595">
        <f t="shared" si="164"/>
        <v>2.17</v>
      </c>
      <c r="CE278" s="201">
        <f t="shared" si="165"/>
        <v>21.7</v>
      </c>
      <c r="CF278" s="723">
        <f>SUM(CE278:CE284)</f>
        <v>210.84685528455284</v>
      </c>
      <c r="CG278" s="605"/>
      <c r="CH278" s="706" t="str">
        <f t="shared" si="183"/>
        <v/>
      </c>
      <c r="CI278" s="199" t="str">
        <f t="shared" si="184"/>
        <v/>
      </c>
      <c r="CJ278" s="529" t="e">
        <f t="shared" si="182"/>
        <v>#VALUE!</v>
      </c>
      <c r="CK278" s="732" t="e">
        <f>SUM(CJ278:CJ284)</f>
        <v>#VALUE!</v>
      </c>
      <c r="CL278" s="794" t="e">
        <f>(CF278-CK278)/CF278</f>
        <v>#VALUE!</v>
      </c>
    </row>
    <row r="279" spans="1:90" ht="13.15" customHeight="1" x14ac:dyDescent="0.25">
      <c r="A279" s="737"/>
      <c r="B279" s="37"/>
      <c r="C279" s="714"/>
      <c r="D279" s="383">
        <v>273</v>
      </c>
      <c r="E279" s="131" t="s">
        <v>708</v>
      </c>
      <c r="F279" s="182" t="s">
        <v>709</v>
      </c>
      <c r="G279" s="293" t="s">
        <v>1264</v>
      </c>
      <c r="H279" s="9">
        <v>5</v>
      </c>
      <c r="I279" s="80"/>
      <c r="J279" s="81">
        <f t="shared" si="188"/>
        <v>0.74146341463414633</v>
      </c>
      <c r="K279" s="80">
        <v>0.91199999999999992</v>
      </c>
      <c r="L279" s="80">
        <f t="shared" si="163"/>
        <v>3.7073170731707314</v>
      </c>
      <c r="M279" s="80">
        <f t="shared" si="189"/>
        <v>4.5599999999999996</v>
      </c>
      <c r="N279" s="140">
        <f t="shared" si="155"/>
        <v>1.0123200000000001</v>
      </c>
      <c r="O279" s="10">
        <f t="shared" si="153"/>
        <v>0.31919999999999993</v>
      </c>
      <c r="P279" s="10">
        <f t="shared" si="190"/>
        <v>5.0616000000000003</v>
      </c>
      <c r="Q279" s="11">
        <f t="shared" si="154"/>
        <v>1.2311999999999999</v>
      </c>
      <c r="R279" s="12">
        <f t="shared" si="191"/>
        <v>6.1559999999999988</v>
      </c>
      <c r="S279" s="4">
        <f t="shared" si="156"/>
        <v>1.0943999999999998</v>
      </c>
      <c r="T279" s="137">
        <f t="shared" si="192"/>
        <v>5.4719999999999995</v>
      </c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>
        <v>5</v>
      </c>
      <c r="AG279" s="44">
        <f t="shared" si="177"/>
        <v>0</v>
      </c>
      <c r="AH279" s="63"/>
      <c r="AI279" s="63"/>
      <c r="AJ279" s="63">
        <f t="shared" si="185"/>
        <v>0</v>
      </c>
      <c r="AK279" s="43"/>
      <c r="AL279" s="43"/>
      <c r="AM279" s="43"/>
      <c r="AN279" s="43">
        <v>2</v>
      </c>
      <c r="AO279" s="43"/>
      <c r="AP279" s="54"/>
      <c r="AQ279" s="54"/>
      <c r="AR279" s="54"/>
      <c r="AS279" s="54"/>
      <c r="AT279" s="54"/>
      <c r="AU279" s="54"/>
      <c r="AV279" s="54"/>
      <c r="AW279" s="45">
        <f t="shared" si="175"/>
        <v>7</v>
      </c>
      <c r="AX279" s="51">
        <v>1.0944</v>
      </c>
      <c r="AY279" s="45">
        <v>2.68</v>
      </c>
      <c r="AZ279" s="51">
        <f t="shared" si="186"/>
        <v>18.760000000000002</v>
      </c>
      <c r="BA279" s="43"/>
      <c r="BB279" s="43"/>
      <c r="BC279" s="43"/>
      <c r="BD279" s="43"/>
      <c r="BE279" s="43"/>
      <c r="BF279" s="74"/>
      <c r="BG279" s="74"/>
      <c r="BH279" s="74"/>
      <c r="BI279" s="74"/>
      <c r="BJ279" s="74"/>
      <c r="BK279" s="43"/>
      <c r="BL279" s="43"/>
      <c r="BM279" s="47">
        <f t="shared" si="181"/>
        <v>0</v>
      </c>
      <c r="BN279" s="59"/>
      <c r="BO279" s="60">
        <f t="shared" si="176"/>
        <v>0</v>
      </c>
      <c r="BP279" s="145"/>
      <c r="BQ279" s="137"/>
      <c r="BR279" s="138">
        <v>7</v>
      </c>
      <c r="BS279" s="63">
        <f t="shared" si="172"/>
        <v>4</v>
      </c>
      <c r="BT279" s="63">
        <f t="shared" si="179"/>
        <v>7</v>
      </c>
      <c r="BU279" s="577">
        <f t="shared" si="187"/>
        <v>7</v>
      </c>
      <c r="BV279" s="566"/>
      <c r="BW279" s="139"/>
      <c r="BX279" s="59">
        <v>2.98</v>
      </c>
      <c r="BY279" s="59">
        <v>16.21</v>
      </c>
      <c r="BZ279" s="139"/>
      <c r="CA279" s="5">
        <f t="shared" si="173"/>
        <v>1.0944</v>
      </c>
      <c r="CB279" s="59">
        <f t="shared" si="174"/>
        <v>0.74146341463414633</v>
      </c>
      <c r="CC279" s="587"/>
      <c r="CD279" s="596">
        <f t="shared" si="164"/>
        <v>0.91793170731707319</v>
      </c>
      <c r="CE279" s="5">
        <f t="shared" si="165"/>
        <v>6.4255219512195119</v>
      </c>
      <c r="CF279" s="724"/>
      <c r="CG279" s="606"/>
      <c r="CH279" s="707" t="str">
        <f t="shared" si="183"/>
        <v/>
      </c>
      <c r="CI279" s="59" t="str">
        <f t="shared" si="184"/>
        <v/>
      </c>
      <c r="CJ279" s="530" t="e">
        <f t="shared" si="182"/>
        <v>#VALUE!</v>
      </c>
      <c r="CK279" s="727"/>
      <c r="CL279" s="792"/>
    </row>
    <row r="280" spans="1:90" ht="13.15" customHeight="1" x14ac:dyDescent="0.25">
      <c r="A280" s="737"/>
      <c r="B280" s="37"/>
      <c r="C280" s="714"/>
      <c r="D280" s="383">
        <v>274</v>
      </c>
      <c r="E280" s="131" t="s">
        <v>710</v>
      </c>
      <c r="F280" s="182" t="s">
        <v>711</v>
      </c>
      <c r="G280" s="293" t="s">
        <v>1264</v>
      </c>
      <c r="H280" s="9">
        <v>5</v>
      </c>
      <c r="I280" s="80"/>
      <c r="J280" s="81">
        <f t="shared" si="188"/>
        <v>0.64065040650406513</v>
      </c>
      <c r="K280" s="80">
        <v>0.78800000000000003</v>
      </c>
      <c r="L280" s="80">
        <f t="shared" si="163"/>
        <v>3.2032520325203255</v>
      </c>
      <c r="M280" s="80">
        <f t="shared" si="189"/>
        <v>3.9400000000000004</v>
      </c>
      <c r="N280" s="140">
        <f t="shared" si="155"/>
        <v>0.87468000000000012</v>
      </c>
      <c r="O280" s="10">
        <f t="shared" si="153"/>
        <v>0.27579999999999999</v>
      </c>
      <c r="P280" s="10">
        <f t="shared" si="190"/>
        <v>4.3734000000000002</v>
      </c>
      <c r="Q280" s="11">
        <f t="shared" si="154"/>
        <v>1.0638000000000001</v>
      </c>
      <c r="R280" s="12">
        <f t="shared" si="191"/>
        <v>5.3190000000000008</v>
      </c>
      <c r="S280" s="4">
        <f t="shared" si="156"/>
        <v>0.9456</v>
      </c>
      <c r="T280" s="137">
        <f t="shared" si="192"/>
        <v>4.7279999999999998</v>
      </c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>
        <v>5</v>
      </c>
      <c r="AG280" s="44">
        <f t="shared" si="177"/>
        <v>0</v>
      </c>
      <c r="AH280" s="63"/>
      <c r="AI280" s="63"/>
      <c r="AJ280" s="63">
        <f t="shared" si="185"/>
        <v>0</v>
      </c>
      <c r="AK280" s="43"/>
      <c r="AL280" s="43"/>
      <c r="AM280" s="43"/>
      <c r="AN280" s="43"/>
      <c r="AO280" s="43"/>
      <c r="AP280" s="54"/>
      <c r="AQ280" s="54"/>
      <c r="AR280" s="54"/>
      <c r="AS280" s="54"/>
      <c r="AT280" s="54"/>
      <c r="AU280" s="54"/>
      <c r="AV280" s="54"/>
      <c r="AW280" s="45">
        <f t="shared" si="175"/>
        <v>5</v>
      </c>
      <c r="AX280" s="51">
        <v>0.9456</v>
      </c>
      <c r="AY280" s="45">
        <v>2.2799999999999998</v>
      </c>
      <c r="AZ280" s="51">
        <f t="shared" si="186"/>
        <v>11.399999999999999</v>
      </c>
      <c r="BA280" s="43"/>
      <c r="BB280" s="43"/>
      <c r="BC280" s="43"/>
      <c r="BD280" s="43"/>
      <c r="BE280" s="43"/>
      <c r="BF280" s="74"/>
      <c r="BG280" s="74"/>
      <c r="BH280" s="74"/>
      <c r="BI280" s="74"/>
      <c r="BJ280" s="74"/>
      <c r="BK280" s="43"/>
      <c r="BL280" s="43"/>
      <c r="BM280" s="47">
        <f t="shared" si="181"/>
        <v>0</v>
      </c>
      <c r="BN280" s="59"/>
      <c r="BO280" s="60">
        <f t="shared" si="176"/>
        <v>0</v>
      </c>
      <c r="BP280" s="145"/>
      <c r="BQ280" s="137"/>
      <c r="BR280" s="138">
        <v>5</v>
      </c>
      <c r="BS280" s="63">
        <f t="shared" si="172"/>
        <v>3.3333333333333335</v>
      </c>
      <c r="BT280" s="63">
        <f t="shared" si="179"/>
        <v>5</v>
      </c>
      <c r="BU280" s="577">
        <f t="shared" si="187"/>
        <v>5</v>
      </c>
      <c r="BV280" s="566"/>
      <c r="BW280" s="139"/>
      <c r="BX280" s="59">
        <v>2.5499999999999998</v>
      </c>
      <c r="BY280" s="59">
        <v>13.85</v>
      </c>
      <c r="BZ280" s="139"/>
      <c r="CA280" s="5">
        <f t="shared" si="173"/>
        <v>0.9456</v>
      </c>
      <c r="CB280" s="59">
        <f t="shared" si="174"/>
        <v>0.64065040650406513</v>
      </c>
      <c r="CC280" s="587"/>
      <c r="CD280" s="596">
        <f t="shared" si="164"/>
        <v>0.79312520325203262</v>
      </c>
      <c r="CE280" s="5">
        <f t="shared" si="165"/>
        <v>3.9656260162601633</v>
      </c>
      <c r="CF280" s="724"/>
      <c r="CG280" s="606"/>
      <c r="CH280" s="707" t="str">
        <f t="shared" si="183"/>
        <v/>
      </c>
      <c r="CI280" s="59" t="str">
        <f t="shared" si="184"/>
        <v/>
      </c>
      <c r="CJ280" s="530" t="e">
        <f t="shared" si="182"/>
        <v>#VALUE!</v>
      </c>
      <c r="CK280" s="727"/>
      <c r="CL280" s="792"/>
    </row>
    <row r="281" spans="1:90" ht="13.15" customHeight="1" x14ac:dyDescent="0.25">
      <c r="A281" s="737"/>
      <c r="B281" s="37">
        <v>10</v>
      </c>
      <c r="C281" s="714"/>
      <c r="D281" s="383">
        <v>275</v>
      </c>
      <c r="E281" s="131" t="s">
        <v>712</v>
      </c>
      <c r="F281" s="182" t="s">
        <v>713</v>
      </c>
      <c r="G281" s="293" t="s">
        <v>1264</v>
      </c>
      <c r="H281" s="9">
        <v>10</v>
      </c>
      <c r="I281" s="80"/>
      <c r="J281" s="81">
        <f t="shared" si="188"/>
        <v>1.6292682926829269</v>
      </c>
      <c r="K281" s="80">
        <v>2.004</v>
      </c>
      <c r="L281" s="80">
        <f t="shared" si="163"/>
        <v>16.292682926829269</v>
      </c>
      <c r="M281" s="80">
        <f t="shared" si="189"/>
        <v>20.04</v>
      </c>
      <c r="N281" s="140">
        <f t="shared" si="155"/>
        <v>2.2244400000000004</v>
      </c>
      <c r="O281" s="10">
        <f t="shared" si="153"/>
        <v>0.70139999999999991</v>
      </c>
      <c r="P281" s="10">
        <f t="shared" si="190"/>
        <v>22.244400000000006</v>
      </c>
      <c r="Q281" s="11">
        <f t="shared" si="154"/>
        <v>2.7054</v>
      </c>
      <c r="R281" s="12">
        <f t="shared" si="191"/>
        <v>27.054000000000002</v>
      </c>
      <c r="S281" s="4">
        <f t="shared" si="156"/>
        <v>2.4047999999999998</v>
      </c>
      <c r="T281" s="137">
        <f t="shared" si="192"/>
        <v>24.047999999999998</v>
      </c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>
        <v>10</v>
      </c>
      <c r="AG281" s="44">
        <f t="shared" si="177"/>
        <v>0</v>
      </c>
      <c r="AH281" s="63"/>
      <c r="AI281" s="63"/>
      <c r="AJ281" s="63">
        <f t="shared" si="185"/>
        <v>0</v>
      </c>
      <c r="AK281" s="43"/>
      <c r="AL281" s="43"/>
      <c r="AM281" s="43"/>
      <c r="AN281" s="43"/>
      <c r="AO281" s="43"/>
      <c r="AP281" s="54"/>
      <c r="AQ281" s="54"/>
      <c r="AR281" s="54"/>
      <c r="AS281" s="54"/>
      <c r="AT281" s="54"/>
      <c r="AU281" s="54"/>
      <c r="AV281" s="54"/>
      <c r="AW281" s="45">
        <f t="shared" si="175"/>
        <v>10</v>
      </c>
      <c r="AX281" s="51">
        <v>2.4047999999999998</v>
      </c>
      <c r="AY281" s="45">
        <v>1.03</v>
      </c>
      <c r="AZ281" s="51">
        <f t="shared" si="186"/>
        <v>10.3</v>
      </c>
      <c r="BA281" s="43"/>
      <c r="BB281" s="43"/>
      <c r="BC281" s="43"/>
      <c r="BD281" s="43"/>
      <c r="BE281" s="43"/>
      <c r="BF281" s="74"/>
      <c r="BG281" s="74"/>
      <c r="BH281" s="74"/>
      <c r="BI281" s="74"/>
      <c r="BJ281" s="74"/>
      <c r="BK281" s="43"/>
      <c r="BL281" s="43"/>
      <c r="BM281" s="47">
        <f t="shared" si="181"/>
        <v>0</v>
      </c>
      <c r="BN281" s="59"/>
      <c r="BO281" s="60">
        <f t="shared" si="176"/>
        <v>0</v>
      </c>
      <c r="BP281" s="145"/>
      <c r="BQ281" s="137"/>
      <c r="BR281" s="138">
        <v>10</v>
      </c>
      <c r="BS281" s="63">
        <f t="shared" si="172"/>
        <v>6.666666666666667</v>
      </c>
      <c r="BT281" s="63">
        <f t="shared" si="179"/>
        <v>10</v>
      </c>
      <c r="BU281" s="577">
        <f t="shared" si="187"/>
        <v>10</v>
      </c>
      <c r="BV281" s="566"/>
      <c r="BW281" s="139"/>
      <c r="BX281" s="59">
        <v>1.1499999999999999</v>
      </c>
      <c r="BY281" s="59">
        <v>6.25</v>
      </c>
      <c r="BZ281" s="139"/>
      <c r="CA281" s="5">
        <f t="shared" si="173"/>
        <v>2.4047999999999998</v>
      </c>
      <c r="CB281" s="59">
        <f t="shared" si="174"/>
        <v>1.03</v>
      </c>
      <c r="CC281" s="587"/>
      <c r="CD281" s="596">
        <f t="shared" si="164"/>
        <v>1.7174</v>
      </c>
      <c r="CE281" s="5">
        <f t="shared" si="165"/>
        <v>17.173999999999999</v>
      </c>
      <c r="CF281" s="724"/>
      <c r="CG281" s="606"/>
      <c r="CH281" s="707" t="str">
        <f t="shared" si="183"/>
        <v/>
      </c>
      <c r="CI281" s="59" t="str">
        <f t="shared" si="184"/>
        <v/>
      </c>
      <c r="CJ281" s="530" t="e">
        <f t="shared" si="182"/>
        <v>#VALUE!</v>
      </c>
      <c r="CK281" s="727"/>
      <c r="CL281" s="792"/>
    </row>
    <row r="282" spans="1:90" ht="13.15" customHeight="1" x14ac:dyDescent="0.25">
      <c r="A282" s="737"/>
      <c r="B282" s="37"/>
      <c r="C282" s="714"/>
      <c r="D282" s="383">
        <v>276</v>
      </c>
      <c r="E282" s="131" t="s">
        <v>714</v>
      </c>
      <c r="F282" s="182" t="s">
        <v>715</v>
      </c>
      <c r="G282" s="293" t="s">
        <v>1264</v>
      </c>
      <c r="H282" s="9">
        <v>10</v>
      </c>
      <c r="I282" s="9">
        <v>4.3</v>
      </c>
      <c r="J282" s="42">
        <f t="shared" si="188"/>
        <v>4.5121951219512191</v>
      </c>
      <c r="K282" s="9">
        <v>5.55</v>
      </c>
      <c r="L282" s="9">
        <f t="shared" si="163"/>
        <v>45.121951219512198</v>
      </c>
      <c r="M282" s="9">
        <f t="shared" si="189"/>
        <v>55.5</v>
      </c>
      <c r="N282" s="140">
        <f t="shared" si="155"/>
        <v>6.1605000000000008</v>
      </c>
      <c r="O282" s="10">
        <f t="shared" si="153"/>
        <v>1.9424999999999999</v>
      </c>
      <c r="P282" s="10">
        <f t="shared" si="190"/>
        <v>61.605000000000004</v>
      </c>
      <c r="Q282" s="11">
        <f t="shared" si="154"/>
        <v>7.4924999999999997</v>
      </c>
      <c r="R282" s="12">
        <f t="shared" si="191"/>
        <v>74.924999999999997</v>
      </c>
      <c r="S282" s="4">
        <f t="shared" si="156"/>
        <v>6.6599999999999993</v>
      </c>
      <c r="T282" s="137">
        <f t="shared" si="192"/>
        <v>66.599999999999994</v>
      </c>
      <c r="U282" s="43"/>
      <c r="V282" s="43"/>
      <c r="W282" s="43">
        <v>1</v>
      </c>
      <c r="X282" s="43"/>
      <c r="Y282" s="43"/>
      <c r="Z282" s="43"/>
      <c r="AA282" s="43"/>
      <c r="AB282" s="43"/>
      <c r="AC282" s="43"/>
      <c r="AD282" s="43"/>
      <c r="AE282" s="43"/>
      <c r="AF282" s="43">
        <v>10</v>
      </c>
      <c r="AG282" s="44">
        <f t="shared" si="177"/>
        <v>1</v>
      </c>
      <c r="AH282" s="44">
        <v>4.3</v>
      </c>
      <c r="AI282" s="44">
        <v>4.0599999999999996</v>
      </c>
      <c r="AJ282" s="44">
        <f t="shared" si="185"/>
        <v>4.0599999999999996</v>
      </c>
      <c r="AK282" s="43"/>
      <c r="AL282" s="43"/>
      <c r="AM282" s="43"/>
      <c r="AN282" s="43"/>
      <c r="AO282" s="43"/>
      <c r="AP282" s="54"/>
      <c r="AQ282" s="54"/>
      <c r="AR282" s="54"/>
      <c r="AS282" s="54"/>
      <c r="AT282" s="54"/>
      <c r="AU282" s="54"/>
      <c r="AV282" s="54"/>
      <c r="AW282" s="45">
        <f t="shared" si="175"/>
        <v>10</v>
      </c>
      <c r="AX282" s="51">
        <v>6.66</v>
      </c>
      <c r="AY282" s="45">
        <v>4.4000000000000004</v>
      </c>
      <c r="AZ282" s="51">
        <f t="shared" si="186"/>
        <v>44</v>
      </c>
      <c r="BA282" s="43"/>
      <c r="BB282" s="43"/>
      <c r="BC282" s="43"/>
      <c r="BD282" s="43"/>
      <c r="BE282" s="43"/>
      <c r="BF282" s="74"/>
      <c r="BG282" s="74"/>
      <c r="BH282" s="74"/>
      <c r="BI282" s="74"/>
      <c r="BJ282" s="74"/>
      <c r="BK282" s="43"/>
      <c r="BL282" s="43"/>
      <c r="BM282" s="47">
        <f t="shared" si="181"/>
        <v>0</v>
      </c>
      <c r="BN282" s="59"/>
      <c r="BO282" s="60">
        <f t="shared" si="176"/>
        <v>0</v>
      </c>
      <c r="BP282" s="142"/>
      <c r="BQ282" s="137"/>
      <c r="BR282" s="138">
        <v>10</v>
      </c>
      <c r="BS282" s="63">
        <f t="shared" si="172"/>
        <v>7</v>
      </c>
      <c r="BT282" s="63">
        <f t="shared" si="179"/>
        <v>10</v>
      </c>
      <c r="BU282" s="577">
        <f t="shared" si="187"/>
        <v>10</v>
      </c>
      <c r="BV282" s="566"/>
      <c r="BW282" s="139"/>
      <c r="BX282" s="59">
        <v>4.91</v>
      </c>
      <c r="BY282" s="59">
        <v>26.69</v>
      </c>
      <c r="BZ282" s="139"/>
      <c r="CA282" s="5">
        <f t="shared" si="173"/>
        <v>4.3</v>
      </c>
      <c r="CB282" s="59">
        <f t="shared" si="174"/>
        <v>4.0599999999999996</v>
      </c>
      <c r="CC282" s="587"/>
      <c r="CD282" s="596">
        <f t="shared" si="164"/>
        <v>4.18</v>
      </c>
      <c r="CE282" s="5">
        <f t="shared" si="165"/>
        <v>41.8</v>
      </c>
      <c r="CF282" s="724"/>
      <c r="CG282" s="606"/>
      <c r="CH282" s="707" t="str">
        <f t="shared" si="183"/>
        <v/>
      </c>
      <c r="CI282" s="59" t="str">
        <f t="shared" si="184"/>
        <v/>
      </c>
      <c r="CJ282" s="530" t="e">
        <f t="shared" si="182"/>
        <v>#VALUE!</v>
      </c>
      <c r="CK282" s="727"/>
      <c r="CL282" s="792"/>
    </row>
    <row r="283" spans="1:90" ht="13.15" customHeight="1" x14ac:dyDescent="0.25">
      <c r="A283" s="737"/>
      <c r="B283" s="37"/>
      <c r="C283" s="714"/>
      <c r="D283" s="383">
        <v>277</v>
      </c>
      <c r="E283" s="131" t="s">
        <v>716</v>
      </c>
      <c r="F283" s="182" t="s">
        <v>717</v>
      </c>
      <c r="G283" s="293" t="s">
        <v>1264</v>
      </c>
      <c r="H283" s="9">
        <v>2</v>
      </c>
      <c r="I283" s="9">
        <v>12.58</v>
      </c>
      <c r="J283" s="42">
        <f t="shared" si="188"/>
        <v>8.1463414634146343</v>
      </c>
      <c r="K283" s="9">
        <v>10.02</v>
      </c>
      <c r="L283" s="9">
        <f t="shared" ref="L283:L343" si="193">M283/1.23</f>
        <v>16.292682926829269</v>
      </c>
      <c r="M283" s="9">
        <f t="shared" si="189"/>
        <v>20.04</v>
      </c>
      <c r="N283" s="140">
        <f t="shared" si="155"/>
        <v>11.122200000000001</v>
      </c>
      <c r="O283" s="10">
        <f t="shared" si="153"/>
        <v>3.5069999999999997</v>
      </c>
      <c r="P283" s="10">
        <f t="shared" si="190"/>
        <v>22.244400000000002</v>
      </c>
      <c r="Q283" s="11">
        <f t="shared" si="154"/>
        <v>13.526999999999999</v>
      </c>
      <c r="R283" s="12">
        <f t="shared" si="191"/>
        <v>27.053999999999998</v>
      </c>
      <c r="S283" s="4">
        <f t="shared" si="156"/>
        <v>12.023999999999999</v>
      </c>
      <c r="T283" s="137">
        <f t="shared" si="192"/>
        <v>24.047999999999998</v>
      </c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>
        <v>8</v>
      </c>
      <c r="AG283" s="44">
        <f t="shared" si="177"/>
        <v>0</v>
      </c>
      <c r="AH283" s="44">
        <v>12.58</v>
      </c>
      <c r="AI283" s="44">
        <v>9.64</v>
      </c>
      <c r="AJ283" s="44">
        <f t="shared" si="185"/>
        <v>0</v>
      </c>
      <c r="AK283" s="43"/>
      <c r="AL283" s="43"/>
      <c r="AM283" s="43"/>
      <c r="AN283" s="43">
        <v>2</v>
      </c>
      <c r="AO283" s="43"/>
      <c r="AP283" s="54"/>
      <c r="AQ283" s="54"/>
      <c r="AR283" s="54"/>
      <c r="AS283" s="54"/>
      <c r="AT283" s="54"/>
      <c r="AU283" s="54"/>
      <c r="AV283" s="54"/>
      <c r="AW283" s="45">
        <f t="shared" si="175"/>
        <v>10</v>
      </c>
      <c r="AX283" s="51">
        <v>12.023999999999999</v>
      </c>
      <c r="AY283" s="45">
        <v>10.46</v>
      </c>
      <c r="AZ283" s="51">
        <f t="shared" si="186"/>
        <v>104.60000000000001</v>
      </c>
      <c r="BA283" s="43"/>
      <c r="BB283" s="43"/>
      <c r="BC283" s="43"/>
      <c r="BD283" s="43"/>
      <c r="BE283" s="43"/>
      <c r="BF283" s="74"/>
      <c r="BG283" s="74"/>
      <c r="BH283" s="74"/>
      <c r="BI283" s="74"/>
      <c r="BJ283" s="74"/>
      <c r="BK283" s="43"/>
      <c r="BL283" s="43"/>
      <c r="BM283" s="47">
        <f t="shared" si="181"/>
        <v>0</v>
      </c>
      <c r="BN283" s="63"/>
      <c r="BO283" s="58">
        <f t="shared" si="176"/>
        <v>0</v>
      </c>
      <c r="BP283" s="147" t="s">
        <v>1318</v>
      </c>
      <c r="BQ283" s="137"/>
      <c r="BR283" s="138">
        <v>10</v>
      </c>
      <c r="BS283" s="63">
        <f t="shared" si="172"/>
        <v>4</v>
      </c>
      <c r="BT283" s="63">
        <f t="shared" si="179"/>
        <v>10</v>
      </c>
      <c r="BU283" s="577">
        <f t="shared" si="187"/>
        <v>10</v>
      </c>
      <c r="BV283" s="566"/>
      <c r="BW283" s="139"/>
      <c r="BX283" s="59">
        <v>11.67</v>
      </c>
      <c r="BY283" s="59">
        <v>63.43</v>
      </c>
      <c r="BZ283" s="139"/>
      <c r="CA283" s="5">
        <f t="shared" si="173"/>
        <v>12.023999999999999</v>
      </c>
      <c r="CB283" s="59">
        <f t="shared" si="174"/>
        <v>8.1463414634146343</v>
      </c>
      <c r="CC283" s="587"/>
      <c r="CD283" s="596">
        <f t="shared" si="164"/>
        <v>10.085170731707317</v>
      </c>
      <c r="CE283" s="5">
        <f t="shared" si="165"/>
        <v>100.85170731707316</v>
      </c>
      <c r="CF283" s="724"/>
      <c r="CG283" s="606"/>
      <c r="CH283" s="707" t="str">
        <f t="shared" si="183"/>
        <v/>
      </c>
      <c r="CI283" s="59" t="str">
        <f t="shared" si="184"/>
        <v/>
      </c>
      <c r="CJ283" s="530" t="e">
        <f t="shared" si="182"/>
        <v>#VALUE!</v>
      </c>
      <c r="CK283" s="727"/>
      <c r="CL283" s="792"/>
    </row>
    <row r="284" spans="1:90" ht="13.15" customHeight="1" thickBot="1" x14ac:dyDescent="0.3">
      <c r="A284" s="738"/>
      <c r="B284" s="130"/>
      <c r="C284" s="715"/>
      <c r="D284" s="384">
        <v>278</v>
      </c>
      <c r="E284" s="202" t="s">
        <v>718</v>
      </c>
      <c r="F284" s="203" t="s">
        <v>719</v>
      </c>
      <c r="G284" s="294" t="s">
        <v>1264</v>
      </c>
      <c r="H284" s="101">
        <v>12</v>
      </c>
      <c r="I284" s="102"/>
      <c r="J284" s="103">
        <f t="shared" si="188"/>
        <v>1.8536585365853657</v>
      </c>
      <c r="K284" s="102">
        <v>2.2799999999999998</v>
      </c>
      <c r="L284" s="102">
        <f t="shared" si="193"/>
        <v>22.243902439024389</v>
      </c>
      <c r="M284" s="102">
        <f t="shared" si="189"/>
        <v>27.36</v>
      </c>
      <c r="N284" s="204">
        <f t="shared" si="155"/>
        <v>2.5308000000000002</v>
      </c>
      <c r="O284" s="19">
        <f t="shared" si="153"/>
        <v>0.79799999999999993</v>
      </c>
      <c r="P284" s="19">
        <f t="shared" si="190"/>
        <v>30.369600000000002</v>
      </c>
      <c r="Q284" s="20">
        <f t="shared" si="154"/>
        <v>3.0779999999999998</v>
      </c>
      <c r="R284" s="21">
        <f t="shared" si="191"/>
        <v>36.936</v>
      </c>
      <c r="S284" s="205">
        <f t="shared" si="156"/>
        <v>2.7359999999999998</v>
      </c>
      <c r="T284" s="206">
        <f t="shared" si="192"/>
        <v>32.831999999999994</v>
      </c>
      <c r="U284" s="104"/>
      <c r="V284" s="104"/>
      <c r="W284" s="104"/>
      <c r="X284" s="104"/>
      <c r="Y284" s="104"/>
      <c r="Z284" s="104"/>
      <c r="AA284" s="104"/>
      <c r="AB284" s="104"/>
      <c r="AC284" s="104"/>
      <c r="AD284" s="104"/>
      <c r="AE284" s="104"/>
      <c r="AF284" s="104">
        <v>10</v>
      </c>
      <c r="AG284" s="105">
        <f t="shared" si="177"/>
        <v>0</v>
      </c>
      <c r="AH284" s="106"/>
      <c r="AI284" s="106"/>
      <c r="AJ284" s="106">
        <f t="shared" si="185"/>
        <v>0</v>
      </c>
      <c r="AK284" s="104"/>
      <c r="AL284" s="104"/>
      <c r="AM284" s="104"/>
      <c r="AN284" s="104"/>
      <c r="AO284" s="104"/>
      <c r="AP284" s="107"/>
      <c r="AQ284" s="107"/>
      <c r="AR284" s="107"/>
      <c r="AS284" s="107"/>
      <c r="AT284" s="107"/>
      <c r="AU284" s="107"/>
      <c r="AV284" s="107"/>
      <c r="AW284" s="108">
        <f t="shared" si="175"/>
        <v>10</v>
      </c>
      <c r="AX284" s="109">
        <v>2.7360000000000002</v>
      </c>
      <c r="AY284" s="108">
        <v>1.05</v>
      </c>
      <c r="AZ284" s="109">
        <f t="shared" si="186"/>
        <v>10.5</v>
      </c>
      <c r="BA284" s="104"/>
      <c r="BB284" s="104"/>
      <c r="BC284" s="104"/>
      <c r="BD284" s="104"/>
      <c r="BE284" s="104"/>
      <c r="BF284" s="110"/>
      <c r="BG284" s="110"/>
      <c r="BH284" s="110"/>
      <c r="BI284" s="110"/>
      <c r="BJ284" s="110"/>
      <c r="BK284" s="104"/>
      <c r="BL284" s="104"/>
      <c r="BM284" s="111">
        <f t="shared" si="181"/>
        <v>0</v>
      </c>
      <c r="BN284" s="112"/>
      <c r="BO284" s="113">
        <f t="shared" si="176"/>
        <v>0</v>
      </c>
      <c r="BP284" s="286"/>
      <c r="BQ284" s="206"/>
      <c r="BR284" s="208">
        <v>12</v>
      </c>
      <c r="BS284" s="106">
        <f t="shared" si="172"/>
        <v>7.333333333333333</v>
      </c>
      <c r="BT284" s="106">
        <f>BR284</f>
        <v>12</v>
      </c>
      <c r="BU284" s="578">
        <v>10</v>
      </c>
      <c r="BV284" s="567"/>
      <c r="BW284" s="209"/>
      <c r="BX284" s="112">
        <v>1.18</v>
      </c>
      <c r="BY284" s="112">
        <v>6.41</v>
      </c>
      <c r="BZ284" s="209"/>
      <c r="CA284" s="210">
        <f t="shared" si="173"/>
        <v>2.7360000000000002</v>
      </c>
      <c r="CB284" s="112">
        <f t="shared" si="174"/>
        <v>1.05</v>
      </c>
      <c r="CC284" s="588"/>
      <c r="CD284" s="597">
        <f t="shared" si="164"/>
        <v>1.8930000000000002</v>
      </c>
      <c r="CE284" s="210">
        <f t="shared" si="165"/>
        <v>18.930000000000003</v>
      </c>
      <c r="CF284" s="725"/>
      <c r="CG284" s="607"/>
      <c r="CH284" s="708" t="str">
        <f t="shared" si="183"/>
        <v/>
      </c>
      <c r="CI284" s="112" t="str">
        <f t="shared" si="184"/>
        <v/>
      </c>
      <c r="CJ284" s="531" t="e">
        <f t="shared" si="182"/>
        <v>#VALUE!</v>
      </c>
      <c r="CK284" s="728"/>
      <c r="CL284" s="793"/>
    </row>
    <row r="285" spans="1:90" ht="13.15" customHeight="1" x14ac:dyDescent="0.25">
      <c r="A285" s="734" t="s">
        <v>516</v>
      </c>
      <c r="B285" s="114"/>
      <c r="C285" s="711">
        <v>36</v>
      </c>
      <c r="D285" s="382">
        <v>279</v>
      </c>
      <c r="E285" s="193" t="s">
        <v>1277</v>
      </c>
      <c r="F285" s="194" t="s">
        <v>1276</v>
      </c>
      <c r="G285" s="292" t="s">
        <v>1264</v>
      </c>
      <c r="H285" s="92"/>
      <c r="I285" s="247"/>
      <c r="J285" s="99"/>
      <c r="K285" s="247"/>
      <c r="L285" s="247">
        <f t="shared" si="193"/>
        <v>0</v>
      </c>
      <c r="M285" s="247"/>
      <c r="N285" s="236"/>
      <c r="O285" s="22"/>
      <c r="P285" s="22"/>
      <c r="Q285" s="23"/>
      <c r="R285" s="24"/>
      <c r="S285" s="94"/>
      <c r="T285" s="196"/>
      <c r="U285" s="95"/>
      <c r="V285" s="95"/>
      <c r="W285" s="95"/>
      <c r="X285" s="95"/>
      <c r="Y285" s="95"/>
      <c r="Z285" s="95"/>
      <c r="AA285" s="95"/>
      <c r="AB285" s="95"/>
      <c r="AC285" s="95"/>
      <c r="AD285" s="95"/>
      <c r="AE285" s="95"/>
      <c r="AF285" s="95">
        <v>1</v>
      </c>
      <c r="AG285" s="96">
        <f t="shared" si="177"/>
        <v>0</v>
      </c>
      <c r="AH285" s="198"/>
      <c r="AI285" s="198"/>
      <c r="AJ285" s="198">
        <f t="shared" si="185"/>
        <v>0</v>
      </c>
      <c r="AK285" s="95"/>
      <c r="AL285" s="95"/>
      <c r="AM285" s="95"/>
      <c r="AN285" s="95"/>
      <c r="AO285" s="95"/>
      <c r="AP285" s="97"/>
      <c r="AQ285" s="97"/>
      <c r="AR285" s="97"/>
      <c r="AS285" s="97"/>
      <c r="AT285" s="97"/>
      <c r="AU285" s="97"/>
      <c r="AV285" s="97"/>
      <c r="AW285" s="98">
        <f t="shared" si="175"/>
        <v>1</v>
      </c>
      <c r="AX285" s="263"/>
      <c r="AY285" s="262">
        <v>0.45</v>
      </c>
      <c r="AZ285" s="263">
        <f t="shared" si="186"/>
        <v>0.45</v>
      </c>
      <c r="BA285" s="95"/>
      <c r="BB285" s="95"/>
      <c r="BC285" s="95"/>
      <c r="BD285" s="95"/>
      <c r="BE285" s="95"/>
      <c r="BF285" s="121"/>
      <c r="BG285" s="121"/>
      <c r="BH285" s="121"/>
      <c r="BI285" s="121"/>
      <c r="BJ285" s="121"/>
      <c r="BK285" s="95"/>
      <c r="BL285" s="95"/>
      <c r="BM285" s="100">
        <f t="shared" si="181"/>
        <v>0</v>
      </c>
      <c r="BN285" s="264">
        <v>0.45</v>
      </c>
      <c r="BO285" s="100">
        <f t="shared" si="176"/>
        <v>0</v>
      </c>
      <c r="BP285" s="195" t="s">
        <v>1296</v>
      </c>
      <c r="BQ285" s="196"/>
      <c r="BR285" s="197">
        <v>1</v>
      </c>
      <c r="BS285" s="198">
        <f t="shared" si="172"/>
        <v>0.33333333333333331</v>
      </c>
      <c r="BT285" s="198">
        <f t="shared" si="179"/>
        <v>1</v>
      </c>
      <c r="BU285" s="579">
        <f>BR285</f>
        <v>1</v>
      </c>
      <c r="BV285" s="565"/>
      <c r="BW285" s="200"/>
      <c r="BX285" s="199"/>
      <c r="BY285" s="199"/>
      <c r="BZ285" s="200"/>
      <c r="CA285" s="201">
        <f t="shared" si="173"/>
        <v>0.45</v>
      </c>
      <c r="CB285" s="199">
        <f t="shared" si="174"/>
        <v>0.45</v>
      </c>
      <c r="CC285" s="586"/>
      <c r="CD285" s="595">
        <f t="shared" ref="CD285:CD343" si="194">IF(CA285=0,CB285,(CA285+CB285)/2)</f>
        <v>0.45</v>
      </c>
      <c r="CE285" s="201">
        <f t="shared" ref="CE285:CE343" si="195">BU285*CD285</f>
        <v>0.45</v>
      </c>
      <c r="CF285" s="723">
        <f>SUM(CE285:CE290)</f>
        <v>81.914999999999992</v>
      </c>
      <c r="CG285" s="605"/>
      <c r="CH285" s="706" t="str">
        <f t="shared" si="183"/>
        <v/>
      </c>
      <c r="CI285" s="199" t="str">
        <f t="shared" si="184"/>
        <v/>
      </c>
      <c r="CJ285" s="529" t="e">
        <f t="shared" si="182"/>
        <v>#VALUE!</v>
      </c>
      <c r="CK285" s="732" t="e">
        <f>SUM(CJ285:CJ290)</f>
        <v>#VALUE!</v>
      </c>
      <c r="CL285" s="794" t="e">
        <f>(CF285-CK285)/CF285</f>
        <v>#VALUE!</v>
      </c>
    </row>
    <row r="286" spans="1:90" ht="13.15" customHeight="1" x14ac:dyDescent="0.25">
      <c r="A286" s="737"/>
      <c r="B286" s="124"/>
      <c r="C286" s="714"/>
      <c r="D286" s="383">
        <v>280</v>
      </c>
      <c r="E286" s="132" t="s">
        <v>165</v>
      </c>
      <c r="F286" s="183" t="s">
        <v>166</v>
      </c>
      <c r="G286" s="293" t="s">
        <v>1264</v>
      </c>
      <c r="H286" s="9"/>
      <c r="I286" s="79"/>
      <c r="J286" s="68"/>
      <c r="K286" s="79"/>
      <c r="L286" s="79">
        <f t="shared" si="193"/>
        <v>0</v>
      </c>
      <c r="M286" s="79"/>
      <c r="N286" s="140"/>
      <c r="O286" s="10"/>
      <c r="P286" s="10"/>
      <c r="Q286" s="11"/>
      <c r="R286" s="12"/>
      <c r="S286" s="4"/>
      <c r="T286" s="137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4">
        <f t="shared" si="177"/>
        <v>0</v>
      </c>
      <c r="AH286" s="44">
        <v>1</v>
      </c>
      <c r="AI286" s="44">
        <v>0.3</v>
      </c>
      <c r="AJ286" s="44">
        <f t="shared" si="185"/>
        <v>0</v>
      </c>
      <c r="AK286" s="43"/>
      <c r="AL286" s="43"/>
      <c r="AM286" s="43"/>
      <c r="AN286" s="43"/>
      <c r="AO286" s="43"/>
      <c r="AP286" s="54"/>
      <c r="AQ286" s="54"/>
      <c r="AR286" s="54"/>
      <c r="AS286" s="54"/>
      <c r="AT286" s="54"/>
      <c r="AU286" s="54"/>
      <c r="AV286" s="54"/>
      <c r="AW286" s="45">
        <f t="shared" si="175"/>
        <v>0</v>
      </c>
      <c r="AX286" s="58"/>
      <c r="AY286" s="63"/>
      <c r="AZ286" s="58">
        <f t="shared" si="186"/>
        <v>0</v>
      </c>
      <c r="BA286" s="43"/>
      <c r="BB286" s="43"/>
      <c r="BC286" s="43"/>
      <c r="BD286" s="43"/>
      <c r="BE286" s="43"/>
      <c r="BF286" s="74"/>
      <c r="BG286" s="74">
        <v>7</v>
      </c>
      <c r="BH286" s="74"/>
      <c r="BI286" s="74"/>
      <c r="BJ286" s="74"/>
      <c r="BK286" s="43"/>
      <c r="BL286" s="43"/>
      <c r="BM286" s="47">
        <f t="shared" si="181"/>
        <v>7</v>
      </c>
      <c r="BN286" s="53">
        <v>0.54</v>
      </c>
      <c r="BO286" s="47">
        <f t="shared" si="176"/>
        <v>3.7800000000000002</v>
      </c>
      <c r="BP286" s="136"/>
      <c r="BQ286" s="137"/>
      <c r="BR286" s="138">
        <v>7</v>
      </c>
      <c r="BS286" s="63">
        <f t="shared" si="172"/>
        <v>2.3333333333333335</v>
      </c>
      <c r="BT286" s="63">
        <f t="shared" si="179"/>
        <v>7</v>
      </c>
      <c r="BU286" s="577">
        <f>BR286</f>
        <v>7</v>
      </c>
      <c r="BV286" s="566"/>
      <c r="BW286" s="139"/>
      <c r="BX286" s="59"/>
      <c r="BY286" s="59"/>
      <c r="BZ286" s="139"/>
      <c r="CA286" s="5">
        <f t="shared" si="173"/>
        <v>0.54</v>
      </c>
      <c r="CB286" s="59">
        <f t="shared" si="174"/>
        <v>0.3</v>
      </c>
      <c r="CC286" s="587"/>
      <c r="CD286" s="596">
        <f t="shared" si="194"/>
        <v>0.42000000000000004</v>
      </c>
      <c r="CE286" s="5">
        <f t="shared" si="195"/>
        <v>2.9400000000000004</v>
      </c>
      <c r="CF286" s="724"/>
      <c r="CG286" s="606"/>
      <c r="CH286" s="707" t="str">
        <f t="shared" si="183"/>
        <v/>
      </c>
      <c r="CI286" s="59" t="str">
        <f t="shared" si="184"/>
        <v/>
      </c>
      <c r="CJ286" s="530" t="e">
        <f t="shared" si="182"/>
        <v>#VALUE!</v>
      </c>
      <c r="CK286" s="727"/>
      <c r="CL286" s="792"/>
    </row>
    <row r="287" spans="1:90" ht="13.15" customHeight="1" x14ac:dyDescent="0.25">
      <c r="A287" s="737"/>
      <c r="B287" s="124"/>
      <c r="C287" s="714"/>
      <c r="D287" s="383">
        <v>281</v>
      </c>
      <c r="E287" s="131" t="s">
        <v>33</v>
      </c>
      <c r="F287" s="182" t="s">
        <v>34</v>
      </c>
      <c r="G287" s="293" t="s">
        <v>1264</v>
      </c>
      <c r="H287" s="9"/>
      <c r="I287" s="79"/>
      <c r="J287" s="68"/>
      <c r="K287" s="79"/>
      <c r="L287" s="79">
        <f t="shared" si="193"/>
        <v>0</v>
      </c>
      <c r="M287" s="79"/>
      <c r="N287" s="140"/>
      <c r="O287" s="10"/>
      <c r="P287" s="10"/>
      <c r="Q287" s="11"/>
      <c r="R287" s="12"/>
      <c r="S287" s="4"/>
      <c r="T287" s="137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4">
        <f t="shared" si="177"/>
        <v>0</v>
      </c>
      <c r="AH287" s="44">
        <v>1.3</v>
      </c>
      <c r="AI287" s="44">
        <v>0.38</v>
      </c>
      <c r="AJ287" s="44">
        <f t="shared" si="185"/>
        <v>0</v>
      </c>
      <c r="AK287" s="43"/>
      <c r="AL287" s="43"/>
      <c r="AM287" s="43"/>
      <c r="AN287" s="43"/>
      <c r="AO287" s="43"/>
      <c r="AP287" s="54"/>
      <c r="AQ287" s="54"/>
      <c r="AR287" s="54"/>
      <c r="AS287" s="54"/>
      <c r="AT287" s="54"/>
      <c r="AU287" s="54"/>
      <c r="AV287" s="54"/>
      <c r="AW287" s="45">
        <f t="shared" si="175"/>
        <v>0</v>
      </c>
      <c r="AX287" s="58"/>
      <c r="AY287" s="63"/>
      <c r="AZ287" s="58">
        <f t="shared" si="186"/>
        <v>0</v>
      </c>
      <c r="BA287" s="43"/>
      <c r="BB287" s="43"/>
      <c r="BC287" s="43"/>
      <c r="BD287" s="43"/>
      <c r="BE287" s="43"/>
      <c r="BF287" s="74"/>
      <c r="BG287" s="74">
        <f>14+4</f>
        <v>18</v>
      </c>
      <c r="BH287" s="74">
        <v>6</v>
      </c>
      <c r="BI287" s="74"/>
      <c r="BJ287" s="74"/>
      <c r="BK287" s="43"/>
      <c r="BL287" s="43"/>
      <c r="BM287" s="47">
        <f t="shared" si="181"/>
        <v>24</v>
      </c>
      <c r="BN287" s="53">
        <v>0.69</v>
      </c>
      <c r="BO287" s="47">
        <f t="shared" si="176"/>
        <v>16.559999999999999</v>
      </c>
      <c r="BP287" s="136"/>
      <c r="BQ287" s="137"/>
      <c r="BR287" s="146">
        <v>24</v>
      </c>
      <c r="BS287" s="63">
        <f t="shared" si="172"/>
        <v>8</v>
      </c>
      <c r="BT287" s="63">
        <f>20</f>
        <v>20</v>
      </c>
      <c r="BU287" s="577">
        <v>25</v>
      </c>
      <c r="BV287" s="566"/>
      <c r="BW287" s="139"/>
      <c r="BX287" s="59"/>
      <c r="BY287" s="59"/>
      <c r="BZ287" s="139"/>
      <c r="CA287" s="5">
        <f t="shared" si="173"/>
        <v>0.69</v>
      </c>
      <c r="CB287" s="59">
        <f t="shared" si="174"/>
        <v>0.38</v>
      </c>
      <c r="CC287" s="587"/>
      <c r="CD287" s="596">
        <f t="shared" si="194"/>
        <v>0.53499999999999992</v>
      </c>
      <c r="CE287" s="5">
        <f t="shared" si="195"/>
        <v>13.374999999999998</v>
      </c>
      <c r="CF287" s="724"/>
      <c r="CG287" s="606"/>
      <c r="CH287" s="707" t="str">
        <f t="shared" si="183"/>
        <v/>
      </c>
      <c r="CI287" s="59" t="str">
        <f t="shared" si="184"/>
        <v/>
      </c>
      <c r="CJ287" s="530" t="e">
        <f t="shared" si="182"/>
        <v>#VALUE!</v>
      </c>
      <c r="CK287" s="727"/>
      <c r="CL287" s="792"/>
    </row>
    <row r="288" spans="1:90" ht="13.15" customHeight="1" x14ac:dyDescent="0.25">
      <c r="A288" s="737"/>
      <c r="B288" s="124"/>
      <c r="C288" s="714"/>
      <c r="D288" s="383">
        <v>282</v>
      </c>
      <c r="E288" s="131" t="s">
        <v>35</v>
      </c>
      <c r="F288" s="182" t="s">
        <v>36</v>
      </c>
      <c r="G288" s="293" t="s">
        <v>1264</v>
      </c>
      <c r="H288" s="9"/>
      <c r="I288" s="79"/>
      <c r="J288" s="68"/>
      <c r="K288" s="79"/>
      <c r="L288" s="79">
        <f t="shared" si="193"/>
        <v>0</v>
      </c>
      <c r="M288" s="79"/>
      <c r="N288" s="140"/>
      <c r="O288" s="10"/>
      <c r="P288" s="10"/>
      <c r="Q288" s="11"/>
      <c r="R288" s="12"/>
      <c r="S288" s="4"/>
      <c r="T288" s="137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4">
        <f t="shared" si="177"/>
        <v>0</v>
      </c>
      <c r="AH288" s="44">
        <v>2.6</v>
      </c>
      <c r="AI288" s="44">
        <v>0.76</v>
      </c>
      <c r="AJ288" s="44">
        <f t="shared" si="185"/>
        <v>0</v>
      </c>
      <c r="AK288" s="43"/>
      <c r="AL288" s="43"/>
      <c r="AM288" s="43"/>
      <c r="AN288" s="43"/>
      <c r="AO288" s="43"/>
      <c r="AP288" s="54"/>
      <c r="AQ288" s="54"/>
      <c r="AR288" s="54"/>
      <c r="AS288" s="54"/>
      <c r="AT288" s="54"/>
      <c r="AU288" s="54"/>
      <c r="AV288" s="54"/>
      <c r="AW288" s="45">
        <f t="shared" si="175"/>
        <v>0</v>
      </c>
      <c r="AX288" s="58"/>
      <c r="AY288" s="63"/>
      <c r="AZ288" s="58">
        <f t="shared" si="186"/>
        <v>0</v>
      </c>
      <c r="BA288" s="43"/>
      <c r="BB288" s="43"/>
      <c r="BC288" s="43"/>
      <c r="BD288" s="43"/>
      <c r="BE288" s="43"/>
      <c r="BF288" s="74"/>
      <c r="BG288" s="74">
        <f>18+4</f>
        <v>22</v>
      </c>
      <c r="BH288" s="74">
        <v>6</v>
      </c>
      <c r="BI288" s="74"/>
      <c r="BJ288" s="74"/>
      <c r="BK288" s="43"/>
      <c r="BL288" s="43"/>
      <c r="BM288" s="47">
        <f t="shared" si="181"/>
        <v>28</v>
      </c>
      <c r="BN288" s="53">
        <v>1.5</v>
      </c>
      <c r="BO288" s="47">
        <f t="shared" si="176"/>
        <v>42</v>
      </c>
      <c r="BP288" s="136"/>
      <c r="BQ288" s="137"/>
      <c r="BR288" s="146">
        <v>28</v>
      </c>
      <c r="BS288" s="63">
        <f t="shared" si="172"/>
        <v>9.3333333333333339</v>
      </c>
      <c r="BT288" s="63">
        <v>20</v>
      </c>
      <c r="BU288" s="577">
        <v>25</v>
      </c>
      <c r="BV288" s="566"/>
      <c r="BW288" s="139"/>
      <c r="BX288" s="59"/>
      <c r="BY288" s="59"/>
      <c r="BZ288" s="139"/>
      <c r="CA288" s="5">
        <f t="shared" si="173"/>
        <v>1.5</v>
      </c>
      <c r="CB288" s="59">
        <f t="shared" si="174"/>
        <v>0.76</v>
      </c>
      <c r="CC288" s="587"/>
      <c r="CD288" s="596">
        <f t="shared" si="194"/>
        <v>1.1299999999999999</v>
      </c>
      <c r="CE288" s="5">
        <f t="shared" si="195"/>
        <v>28.249999999999996</v>
      </c>
      <c r="CF288" s="724"/>
      <c r="CG288" s="606"/>
      <c r="CH288" s="707" t="str">
        <f t="shared" si="183"/>
        <v/>
      </c>
      <c r="CI288" s="59" t="str">
        <f t="shared" si="184"/>
        <v/>
      </c>
      <c r="CJ288" s="530" t="e">
        <f t="shared" si="182"/>
        <v>#VALUE!</v>
      </c>
      <c r="CK288" s="727"/>
      <c r="CL288" s="792"/>
    </row>
    <row r="289" spans="1:90" ht="13.15" customHeight="1" x14ac:dyDescent="0.25">
      <c r="A289" s="737"/>
      <c r="B289" s="124"/>
      <c r="C289" s="714"/>
      <c r="D289" s="383">
        <v>283</v>
      </c>
      <c r="E289" s="133" t="s">
        <v>252</v>
      </c>
      <c r="F289" s="184" t="s">
        <v>253</v>
      </c>
      <c r="G289" s="293" t="s">
        <v>1264</v>
      </c>
      <c r="H289" s="9"/>
      <c r="I289" s="79"/>
      <c r="J289" s="68"/>
      <c r="K289" s="79"/>
      <c r="L289" s="79">
        <f t="shared" si="193"/>
        <v>0</v>
      </c>
      <c r="M289" s="79"/>
      <c r="N289" s="140"/>
      <c r="O289" s="10"/>
      <c r="P289" s="10"/>
      <c r="Q289" s="11"/>
      <c r="R289" s="12"/>
      <c r="S289" s="4"/>
      <c r="T289" s="137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4">
        <f t="shared" si="177"/>
        <v>0</v>
      </c>
      <c r="AH289" s="63"/>
      <c r="AI289" s="63"/>
      <c r="AJ289" s="63">
        <f t="shared" si="185"/>
        <v>0</v>
      </c>
      <c r="AK289" s="43"/>
      <c r="AL289" s="43"/>
      <c r="AM289" s="43"/>
      <c r="AN289" s="43"/>
      <c r="AO289" s="43"/>
      <c r="AP289" s="54"/>
      <c r="AQ289" s="54"/>
      <c r="AR289" s="54"/>
      <c r="AS289" s="54"/>
      <c r="AT289" s="54"/>
      <c r="AU289" s="54"/>
      <c r="AV289" s="54"/>
      <c r="AW289" s="45">
        <f t="shared" si="175"/>
        <v>0</v>
      </c>
      <c r="AX289" s="58"/>
      <c r="AY289" s="58"/>
      <c r="AZ289" s="58">
        <f t="shared" si="186"/>
        <v>0</v>
      </c>
      <c r="BA289" s="75"/>
      <c r="BB289" s="75"/>
      <c r="BC289" s="75"/>
      <c r="BD289" s="75"/>
      <c r="BE289" s="75"/>
      <c r="BF289" s="74"/>
      <c r="BG289" s="74">
        <f>11+4</f>
        <v>15</v>
      </c>
      <c r="BH289" s="74"/>
      <c r="BI289" s="74"/>
      <c r="BJ289" s="74"/>
      <c r="BK289" s="75"/>
      <c r="BL289" s="75"/>
      <c r="BM289" s="47">
        <f t="shared" si="181"/>
        <v>15</v>
      </c>
      <c r="BN289" s="47">
        <v>1.8</v>
      </c>
      <c r="BO289" s="47">
        <f t="shared" si="176"/>
        <v>27</v>
      </c>
      <c r="BP289" s="136"/>
      <c r="BQ289" s="137"/>
      <c r="BR289" s="138">
        <v>15</v>
      </c>
      <c r="BS289" s="63">
        <f t="shared" si="172"/>
        <v>5</v>
      </c>
      <c r="BT289" s="63">
        <f>BR289</f>
        <v>15</v>
      </c>
      <c r="BU289" s="577">
        <f t="shared" ref="BU289:BU304" si="196">BR289</f>
        <v>15</v>
      </c>
      <c r="BV289" s="566"/>
      <c r="BW289" s="139"/>
      <c r="BX289" s="59"/>
      <c r="BY289" s="59"/>
      <c r="BZ289" s="139"/>
      <c r="CA289" s="5">
        <f t="shared" si="173"/>
        <v>1.8</v>
      </c>
      <c r="CB289" s="59">
        <f t="shared" si="174"/>
        <v>1.8</v>
      </c>
      <c r="CC289" s="587"/>
      <c r="CD289" s="596">
        <f t="shared" si="194"/>
        <v>1.8</v>
      </c>
      <c r="CE289" s="5">
        <f t="shared" si="195"/>
        <v>27</v>
      </c>
      <c r="CF289" s="724"/>
      <c r="CG289" s="606"/>
      <c r="CH289" s="707" t="str">
        <f t="shared" si="183"/>
        <v/>
      </c>
      <c r="CI289" s="59" t="str">
        <f t="shared" si="184"/>
        <v/>
      </c>
      <c r="CJ289" s="530" t="e">
        <f t="shared" si="182"/>
        <v>#VALUE!</v>
      </c>
      <c r="CK289" s="727"/>
      <c r="CL289" s="792"/>
    </row>
    <row r="290" spans="1:90" ht="13.15" customHeight="1" thickBot="1" x14ac:dyDescent="0.3">
      <c r="A290" s="738"/>
      <c r="B290" s="125"/>
      <c r="C290" s="715"/>
      <c r="D290" s="384">
        <v>284</v>
      </c>
      <c r="E290" s="255" t="s">
        <v>167</v>
      </c>
      <c r="F290" s="256" t="s">
        <v>168</v>
      </c>
      <c r="G290" s="294" t="s">
        <v>1264</v>
      </c>
      <c r="H290" s="101"/>
      <c r="I290" s="250"/>
      <c r="J290" s="251"/>
      <c r="K290" s="250"/>
      <c r="L290" s="250">
        <f t="shared" si="193"/>
        <v>0</v>
      </c>
      <c r="M290" s="250"/>
      <c r="N290" s="204"/>
      <c r="O290" s="19"/>
      <c r="P290" s="19"/>
      <c r="Q290" s="20"/>
      <c r="R290" s="21"/>
      <c r="S290" s="205"/>
      <c r="T290" s="206"/>
      <c r="U290" s="104"/>
      <c r="V290" s="104">
        <v>2</v>
      </c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5">
        <f t="shared" si="177"/>
        <v>2</v>
      </c>
      <c r="AH290" s="260"/>
      <c r="AI290" s="260">
        <v>5.5</v>
      </c>
      <c r="AJ290" s="260">
        <f t="shared" si="185"/>
        <v>11</v>
      </c>
      <c r="AK290" s="104"/>
      <c r="AL290" s="104"/>
      <c r="AM290" s="104"/>
      <c r="AN290" s="104"/>
      <c r="AO290" s="104"/>
      <c r="AP290" s="107"/>
      <c r="AQ290" s="107"/>
      <c r="AR290" s="107"/>
      <c r="AS290" s="107"/>
      <c r="AT290" s="107"/>
      <c r="AU290" s="107"/>
      <c r="AV290" s="107"/>
      <c r="AW290" s="108">
        <f t="shared" si="175"/>
        <v>0</v>
      </c>
      <c r="AX290" s="252"/>
      <c r="AY290" s="257"/>
      <c r="AZ290" s="252">
        <f t="shared" si="186"/>
        <v>0</v>
      </c>
      <c r="BA290" s="127"/>
      <c r="BB290" s="127"/>
      <c r="BC290" s="127"/>
      <c r="BD290" s="127"/>
      <c r="BE290" s="127"/>
      <c r="BF290" s="110"/>
      <c r="BG290" s="110">
        <f>2+1</f>
        <v>3</v>
      </c>
      <c r="BH290" s="110"/>
      <c r="BI290" s="110"/>
      <c r="BJ290" s="110"/>
      <c r="BK290" s="127"/>
      <c r="BL290" s="127"/>
      <c r="BM290" s="111">
        <f t="shared" si="181"/>
        <v>3</v>
      </c>
      <c r="BN290" s="111">
        <v>3.3</v>
      </c>
      <c r="BO290" s="111">
        <f t="shared" si="176"/>
        <v>9.8999999999999986</v>
      </c>
      <c r="BP290" s="254"/>
      <c r="BQ290" s="206"/>
      <c r="BR290" s="208">
        <v>3</v>
      </c>
      <c r="BS290" s="106">
        <f t="shared" si="172"/>
        <v>1.6666666666666667</v>
      </c>
      <c r="BT290" s="106">
        <f t="shared" ref="BT290:BT312" si="197">BR290</f>
        <v>3</v>
      </c>
      <c r="BU290" s="578">
        <f t="shared" si="196"/>
        <v>3</v>
      </c>
      <c r="BV290" s="567"/>
      <c r="BW290" s="209"/>
      <c r="BX290" s="112"/>
      <c r="BY290" s="112"/>
      <c r="BZ290" s="209"/>
      <c r="CA290" s="210">
        <f t="shared" si="173"/>
        <v>3.3</v>
      </c>
      <c r="CB290" s="112">
        <f t="shared" si="174"/>
        <v>3.3</v>
      </c>
      <c r="CC290" s="588"/>
      <c r="CD290" s="597">
        <f t="shared" si="194"/>
        <v>3.3</v>
      </c>
      <c r="CE290" s="210">
        <f t="shared" si="195"/>
        <v>9.8999999999999986</v>
      </c>
      <c r="CF290" s="725"/>
      <c r="CG290" s="607"/>
      <c r="CH290" s="708" t="str">
        <f t="shared" si="183"/>
        <v/>
      </c>
      <c r="CI290" s="112" t="str">
        <f t="shared" si="184"/>
        <v/>
      </c>
      <c r="CJ290" s="531" t="e">
        <f t="shared" si="182"/>
        <v>#VALUE!</v>
      </c>
      <c r="CK290" s="728"/>
      <c r="CL290" s="793"/>
    </row>
    <row r="291" spans="1:90" ht="13.15" customHeight="1" x14ac:dyDescent="0.25">
      <c r="A291" s="734" t="s">
        <v>517</v>
      </c>
      <c r="B291" s="114"/>
      <c r="C291" s="711">
        <v>37</v>
      </c>
      <c r="D291" s="382">
        <v>285</v>
      </c>
      <c r="E291" s="193" t="s">
        <v>720</v>
      </c>
      <c r="F291" s="194" t="s">
        <v>721</v>
      </c>
      <c r="G291" s="292" t="s">
        <v>1264</v>
      </c>
      <c r="H291" s="92">
        <v>2</v>
      </c>
      <c r="I291" s="115"/>
      <c r="J291" s="116">
        <f>K291/1.23</f>
        <v>0.24390243902439024</v>
      </c>
      <c r="K291" s="115">
        <v>0.3</v>
      </c>
      <c r="L291" s="115">
        <f t="shared" si="193"/>
        <v>0.48780487804878048</v>
      </c>
      <c r="M291" s="115">
        <f>H291*K291</f>
        <v>0.6</v>
      </c>
      <c r="N291" s="236">
        <f t="shared" si="155"/>
        <v>0.33300000000000002</v>
      </c>
      <c r="O291" s="22">
        <f t="shared" si="153"/>
        <v>0.105</v>
      </c>
      <c r="P291" s="22">
        <f>N291*H291</f>
        <v>0.66600000000000004</v>
      </c>
      <c r="Q291" s="23">
        <f t="shared" si="154"/>
        <v>0.40499999999999997</v>
      </c>
      <c r="R291" s="24">
        <f>Q291*H291</f>
        <v>0.80999999999999994</v>
      </c>
      <c r="S291" s="94">
        <f t="shared" si="156"/>
        <v>0.36</v>
      </c>
      <c r="T291" s="196">
        <f>H291*S291</f>
        <v>0.72</v>
      </c>
      <c r="U291" s="95"/>
      <c r="V291" s="95"/>
      <c r="W291" s="95"/>
      <c r="X291" s="95"/>
      <c r="Y291" s="95"/>
      <c r="Z291" s="95"/>
      <c r="AA291" s="95"/>
      <c r="AB291" s="95"/>
      <c r="AC291" s="95"/>
      <c r="AD291" s="95"/>
      <c r="AE291" s="95"/>
      <c r="AF291" s="95"/>
      <c r="AG291" s="96">
        <f t="shared" si="177"/>
        <v>0</v>
      </c>
      <c r="AH291" s="198"/>
      <c r="AI291" s="198"/>
      <c r="AJ291" s="198">
        <f t="shared" si="185"/>
        <v>0</v>
      </c>
      <c r="AK291" s="95"/>
      <c r="AL291" s="95"/>
      <c r="AM291" s="95"/>
      <c r="AN291" s="95"/>
      <c r="AO291" s="95"/>
      <c r="AP291" s="97"/>
      <c r="AQ291" s="97"/>
      <c r="AR291" s="97"/>
      <c r="AS291" s="97"/>
      <c r="AT291" s="97"/>
      <c r="AU291" s="97"/>
      <c r="AV291" s="97"/>
      <c r="AW291" s="98">
        <f t="shared" si="175"/>
        <v>0</v>
      </c>
      <c r="AX291" s="118">
        <v>0.36</v>
      </c>
      <c r="AY291" s="119">
        <v>0.15</v>
      </c>
      <c r="AZ291" s="118">
        <f t="shared" si="186"/>
        <v>0</v>
      </c>
      <c r="BA291" s="120"/>
      <c r="BB291" s="120"/>
      <c r="BC291" s="120"/>
      <c r="BD291" s="120"/>
      <c r="BE291" s="120"/>
      <c r="BF291" s="121"/>
      <c r="BG291" s="121"/>
      <c r="BH291" s="121"/>
      <c r="BI291" s="121"/>
      <c r="BJ291" s="121"/>
      <c r="BK291" s="120"/>
      <c r="BL291" s="120"/>
      <c r="BM291" s="100">
        <f t="shared" si="181"/>
        <v>0</v>
      </c>
      <c r="BN291" s="122"/>
      <c r="BO291" s="123">
        <f t="shared" si="176"/>
        <v>0</v>
      </c>
      <c r="BP291" s="243"/>
      <c r="BQ291" s="196"/>
      <c r="BR291" s="197">
        <v>2</v>
      </c>
      <c r="BS291" s="198">
        <f t="shared" si="172"/>
        <v>0.66666666666666663</v>
      </c>
      <c r="BT291" s="198">
        <f t="shared" si="197"/>
        <v>2</v>
      </c>
      <c r="BU291" s="579">
        <f t="shared" si="196"/>
        <v>2</v>
      </c>
      <c r="BV291" s="565"/>
      <c r="BW291" s="200"/>
      <c r="BX291" s="199"/>
      <c r="BY291" s="199"/>
      <c r="BZ291" s="200"/>
      <c r="CA291" s="201">
        <f t="shared" si="173"/>
        <v>0.36</v>
      </c>
      <c r="CB291" s="199">
        <f t="shared" si="174"/>
        <v>0.15</v>
      </c>
      <c r="CC291" s="586"/>
      <c r="CD291" s="595">
        <f t="shared" si="194"/>
        <v>0.255</v>
      </c>
      <c r="CE291" s="201">
        <f t="shared" si="195"/>
        <v>0.51</v>
      </c>
      <c r="CF291" s="723">
        <f>SUM(CE291:CE293)</f>
        <v>2.7089999999999996</v>
      </c>
      <c r="CG291" s="605"/>
      <c r="CH291" s="706" t="str">
        <f t="shared" si="183"/>
        <v/>
      </c>
      <c r="CI291" s="199" t="str">
        <f t="shared" si="184"/>
        <v/>
      </c>
      <c r="CJ291" s="529" t="e">
        <f t="shared" si="182"/>
        <v>#VALUE!</v>
      </c>
      <c r="CK291" s="732" t="e">
        <f>SUM(CJ291:CJ293)</f>
        <v>#VALUE!</v>
      </c>
      <c r="CL291" s="794" t="e">
        <f>(CF291-CK291)/CF291</f>
        <v>#VALUE!</v>
      </c>
    </row>
    <row r="292" spans="1:90" ht="13.15" customHeight="1" x14ac:dyDescent="0.25">
      <c r="A292" s="737"/>
      <c r="B292" s="124"/>
      <c r="C292" s="714"/>
      <c r="D292" s="383">
        <v>286</v>
      </c>
      <c r="E292" s="131" t="s">
        <v>286</v>
      </c>
      <c r="F292" s="182" t="s">
        <v>285</v>
      </c>
      <c r="G292" s="293" t="s">
        <v>1264</v>
      </c>
      <c r="H292" s="9"/>
      <c r="I292" s="79"/>
      <c r="J292" s="68"/>
      <c r="K292" s="79"/>
      <c r="L292" s="79">
        <f t="shared" si="193"/>
        <v>0</v>
      </c>
      <c r="M292" s="79"/>
      <c r="N292" s="140"/>
      <c r="O292" s="10"/>
      <c r="P292" s="10"/>
      <c r="Q292" s="11"/>
      <c r="R292" s="12"/>
      <c r="S292" s="4"/>
      <c r="T292" s="137"/>
      <c r="U292" s="43"/>
      <c r="V292" s="43">
        <v>2</v>
      </c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4">
        <f t="shared" si="177"/>
        <v>2</v>
      </c>
      <c r="AH292" s="69"/>
      <c r="AI292" s="69">
        <v>0.75</v>
      </c>
      <c r="AJ292" s="69">
        <f t="shared" si="185"/>
        <v>1.5</v>
      </c>
      <c r="AK292" s="43"/>
      <c r="AL292" s="43"/>
      <c r="AM292" s="43"/>
      <c r="AN292" s="43"/>
      <c r="AO292" s="43"/>
      <c r="AP292" s="54"/>
      <c r="AQ292" s="54"/>
      <c r="AR292" s="54"/>
      <c r="AS292" s="54"/>
      <c r="AT292" s="54"/>
      <c r="AU292" s="54"/>
      <c r="AV292" s="54"/>
      <c r="AW292" s="45">
        <f t="shared" si="175"/>
        <v>0</v>
      </c>
      <c r="AX292" s="58"/>
      <c r="AY292" s="62"/>
      <c r="AZ292" s="58">
        <f t="shared" si="186"/>
        <v>0</v>
      </c>
      <c r="BA292" s="75"/>
      <c r="BB292" s="75"/>
      <c r="BC292" s="75"/>
      <c r="BD292" s="75"/>
      <c r="BE292" s="75"/>
      <c r="BF292" s="74"/>
      <c r="BG292" s="74"/>
      <c r="BH292" s="74"/>
      <c r="BI292" s="74"/>
      <c r="BJ292" s="74"/>
      <c r="BK292" s="75"/>
      <c r="BL292" s="75"/>
      <c r="BM292" s="47">
        <f t="shared" si="181"/>
        <v>0</v>
      </c>
      <c r="BN292" s="61"/>
      <c r="BO292" s="60">
        <f t="shared" si="176"/>
        <v>0</v>
      </c>
      <c r="BP292" s="142"/>
      <c r="BQ292" s="137"/>
      <c r="BR292" s="138">
        <v>2</v>
      </c>
      <c r="BS292" s="63">
        <f t="shared" si="172"/>
        <v>0.66666666666666663</v>
      </c>
      <c r="BT292" s="63">
        <f t="shared" si="197"/>
        <v>2</v>
      </c>
      <c r="BU292" s="577">
        <f t="shared" si="196"/>
        <v>2</v>
      </c>
      <c r="BV292" s="566"/>
      <c r="BW292" s="139"/>
      <c r="BX292" s="59"/>
      <c r="BY292" s="59"/>
      <c r="BZ292" s="139"/>
      <c r="CA292" s="5">
        <f t="shared" si="173"/>
        <v>0</v>
      </c>
      <c r="CB292" s="59">
        <f t="shared" si="174"/>
        <v>0.75</v>
      </c>
      <c r="CC292" s="587"/>
      <c r="CD292" s="596">
        <f t="shared" si="194"/>
        <v>0.75</v>
      </c>
      <c r="CE292" s="5">
        <f t="shared" si="195"/>
        <v>1.5</v>
      </c>
      <c r="CF292" s="724"/>
      <c r="CG292" s="606"/>
      <c r="CH292" s="707" t="str">
        <f t="shared" si="183"/>
        <v/>
      </c>
      <c r="CI292" s="59" t="str">
        <f t="shared" si="184"/>
        <v/>
      </c>
      <c r="CJ292" s="530" t="e">
        <f t="shared" si="182"/>
        <v>#VALUE!</v>
      </c>
      <c r="CK292" s="727"/>
      <c r="CL292" s="792"/>
    </row>
    <row r="293" spans="1:90" ht="13.15" customHeight="1" thickBot="1" x14ac:dyDescent="0.3">
      <c r="A293" s="738"/>
      <c r="B293" s="125"/>
      <c r="C293" s="715"/>
      <c r="D293" s="384">
        <v>287</v>
      </c>
      <c r="E293" s="202" t="s">
        <v>722</v>
      </c>
      <c r="F293" s="203" t="s">
        <v>723</v>
      </c>
      <c r="G293" s="294" t="s">
        <v>1264</v>
      </c>
      <c r="H293" s="101">
        <v>1</v>
      </c>
      <c r="I293" s="102"/>
      <c r="J293" s="103">
        <f>K293/1.23</f>
        <v>0.68292682926829262</v>
      </c>
      <c r="K293" s="102">
        <v>0.84</v>
      </c>
      <c r="L293" s="102">
        <f t="shared" si="193"/>
        <v>0.68292682926829262</v>
      </c>
      <c r="M293" s="102">
        <f>H293*K293</f>
        <v>0.84</v>
      </c>
      <c r="N293" s="204">
        <f t="shared" si="155"/>
        <v>0.93240000000000001</v>
      </c>
      <c r="O293" s="19">
        <f t="shared" si="153"/>
        <v>0.29399999999999998</v>
      </c>
      <c r="P293" s="19">
        <f>N293*H293</f>
        <v>0.93240000000000001</v>
      </c>
      <c r="Q293" s="20">
        <f t="shared" si="154"/>
        <v>1.1339999999999999</v>
      </c>
      <c r="R293" s="21">
        <f>Q293*H293</f>
        <v>1.1339999999999999</v>
      </c>
      <c r="S293" s="205">
        <f t="shared" si="156"/>
        <v>1.008</v>
      </c>
      <c r="T293" s="206">
        <f>H293*S293</f>
        <v>1.008</v>
      </c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5">
        <f t="shared" si="177"/>
        <v>0</v>
      </c>
      <c r="AH293" s="106"/>
      <c r="AI293" s="106"/>
      <c r="AJ293" s="106">
        <f t="shared" si="185"/>
        <v>0</v>
      </c>
      <c r="AK293" s="104"/>
      <c r="AL293" s="104"/>
      <c r="AM293" s="104"/>
      <c r="AN293" s="104"/>
      <c r="AO293" s="104"/>
      <c r="AP293" s="107"/>
      <c r="AQ293" s="107"/>
      <c r="AR293" s="107"/>
      <c r="AS293" s="107"/>
      <c r="AT293" s="107"/>
      <c r="AU293" s="107"/>
      <c r="AV293" s="107"/>
      <c r="AW293" s="108">
        <f t="shared" si="175"/>
        <v>0</v>
      </c>
      <c r="AX293" s="109">
        <v>1.008</v>
      </c>
      <c r="AY293" s="126">
        <v>0.39</v>
      </c>
      <c r="AZ293" s="109">
        <f t="shared" si="186"/>
        <v>0</v>
      </c>
      <c r="BA293" s="127"/>
      <c r="BB293" s="127"/>
      <c r="BC293" s="127"/>
      <c r="BD293" s="127"/>
      <c r="BE293" s="127"/>
      <c r="BF293" s="110"/>
      <c r="BG293" s="110"/>
      <c r="BH293" s="110"/>
      <c r="BI293" s="110"/>
      <c r="BJ293" s="110"/>
      <c r="BK293" s="127"/>
      <c r="BL293" s="127"/>
      <c r="BM293" s="111">
        <f t="shared" si="181"/>
        <v>0</v>
      </c>
      <c r="BN293" s="128"/>
      <c r="BO293" s="113">
        <f t="shared" si="176"/>
        <v>0</v>
      </c>
      <c r="BP293" s="207"/>
      <c r="BQ293" s="206"/>
      <c r="BR293" s="208">
        <v>1</v>
      </c>
      <c r="BS293" s="106">
        <f t="shared" si="172"/>
        <v>0.33333333333333331</v>
      </c>
      <c r="BT293" s="106">
        <f t="shared" si="197"/>
        <v>1</v>
      </c>
      <c r="BU293" s="578">
        <f t="shared" si="196"/>
        <v>1</v>
      </c>
      <c r="BV293" s="567"/>
      <c r="BW293" s="209"/>
      <c r="BX293" s="112"/>
      <c r="BY293" s="112"/>
      <c r="BZ293" s="209"/>
      <c r="CA293" s="210">
        <f t="shared" si="173"/>
        <v>1.008</v>
      </c>
      <c r="CB293" s="112">
        <f t="shared" si="174"/>
        <v>0.39</v>
      </c>
      <c r="CC293" s="588"/>
      <c r="CD293" s="597">
        <f t="shared" si="194"/>
        <v>0.69900000000000007</v>
      </c>
      <c r="CE293" s="210">
        <f t="shared" si="195"/>
        <v>0.69900000000000007</v>
      </c>
      <c r="CF293" s="725"/>
      <c r="CG293" s="607"/>
      <c r="CH293" s="708" t="str">
        <f t="shared" si="183"/>
        <v/>
      </c>
      <c r="CI293" s="112" t="str">
        <f t="shared" si="184"/>
        <v/>
      </c>
      <c r="CJ293" s="531" t="e">
        <f t="shared" si="182"/>
        <v>#VALUE!</v>
      </c>
      <c r="CK293" s="728"/>
      <c r="CL293" s="793"/>
    </row>
    <row r="294" spans="1:90" ht="13.15" customHeight="1" x14ac:dyDescent="0.25">
      <c r="A294" s="734" t="s">
        <v>942</v>
      </c>
      <c r="B294" s="114"/>
      <c r="C294" s="711">
        <v>38</v>
      </c>
      <c r="D294" s="382">
        <v>288</v>
      </c>
      <c r="E294" s="282" t="s">
        <v>242</v>
      </c>
      <c r="F294" s="283" t="s">
        <v>243</v>
      </c>
      <c r="G294" s="292" t="s">
        <v>1264</v>
      </c>
      <c r="H294" s="92"/>
      <c r="I294" s="247"/>
      <c r="J294" s="99"/>
      <c r="K294" s="247"/>
      <c r="L294" s="247">
        <f t="shared" si="193"/>
        <v>0</v>
      </c>
      <c r="M294" s="247"/>
      <c r="N294" s="236"/>
      <c r="O294" s="22"/>
      <c r="P294" s="22"/>
      <c r="Q294" s="23"/>
      <c r="R294" s="24"/>
      <c r="S294" s="94"/>
      <c r="T294" s="196"/>
      <c r="U294" s="95"/>
      <c r="V294" s="95"/>
      <c r="W294" s="95"/>
      <c r="X294" s="95"/>
      <c r="Y294" s="95"/>
      <c r="Z294" s="95"/>
      <c r="AA294" s="95"/>
      <c r="AB294" s="95"/>
      <c r="AC294" s="95"/>
      <c r="AD294" s="95"/>
      <c r="AE294" s="95"/>
      <c r="AF294" s="95"/>
      <c r="AG294" s="96">
        <f t="shared" si="177"/>
        <v>0</v>
      </c>
      <c r="AH294" s="198"/>
      <c r="AI294" s="198"/>
      <c r="AJ294" s="198">
        <f t="shared" si="185"/>
        <v>0</v>
      </c>
      <c r="AK294" s="95"/>
      <c r="AL294" s="95"/>
      <c r="AM294" s="95"/>
      <c r="AN294" s="95"/>
      <c r="AO294" s="95"/>
      <c r="AP294" s="97"/>
      <c r="AQ294" s="97"/>
      <c r="AR294" s="97"/>
      <c r="AS294" s="97"/>
      <c r="AT294" s="97"/>
      <c r="AU294" s="97"/>
      <c r="AV294" s="97"/>
      <c r="AW294" s="98">
        <f t="shared" si="175"/>
        <v>0</v>
      </c>
      <c r="AX294" s="248"/>
      <c r="AY294" s="249"/>
      <c r="AZ294" s="248">
        <f t="shared" si="186"/>
        <v>0</v>
      </c>
      <c r="BA294" s="120"/>
      <c r="BB294" s="120"/>
      <c r="BC294" s="120"/>
      <c r="BD294" s="120"/>
      <c r="BE294" s="120"/>
      <c r="BF294" s="121"/>
      <c r="BG294" s="121">
        <v>2</v>
      </c>
      <c r="BH294" s="121"/>
      <c r="BI294" s="121"/>
      <c r="BJ294" s="121"/>
      <c r="BK294" s="120"/>
      <c r="BL294" s="120"/>
      <c r="BM294" s="100">
        <f t="shared" si="181"/>
        <v>2</v>
      </c>
      <c r="BN294" s="100">
        <v>2.61</v>
      </c>
      <c r="BO294" s="100">
        <f t="shared" si="176"/>
        <v>5.22</v>
      </c>
      <c r="BP294" s="195"/>
      <c r="BQ294" s="196"/>
      <c r="BR294" s="197">
        <v>2</v>
      </c>
      <c r="BS294" s="198">
        <f t="shared" si="172"/>
        <v>0.66666666666666663</v>
      </c>
      <c r="BT294" s="198">
        <f t="shared" si="197"/>
        <v>2</v>
      </c>
      <c r="BU294" s="579">
        <f t="shared" si="196"/>
        <v>2</v>
      </c>
      <c r="BV294" s="565"/>
      <c r="BW294" s="200"/>
      <c r="BX294" s="199"/>
      <c r="BY294" s="199"/>
      <c r="BZ294" s="200"/>
      <c r="CA294" s="201">
        <f t="shared" si="173"/>
        <v>2.61</v>
      </c>
      <c r="CB294" s="199">
        <f t="shared" si="174"/>
        <v>2.61</v>
      </c>
      <c r="CC294" s="586"/>
      <c r="CD294" s="595">
        <f t="shared" si="194"/>
        <v>2.61</v>
      </c>
      <c r="CE294" s="201">
        <f t="shared" si="195"/>
        <v>5.22</v>
      </c>
      <c r="CF294" s="723">
        <f>SUM(CE294:CE297)</f>
        <v>49.584999999999994</v>
      </c>
      <c r="CG294" s="605"/>
      <c r="CH294" s="706" t="str">
        <f t="shared" si="183"/>
        <v/>
      </c>
      <c r="CI294" s="199" t="str">
        <f t="shared" si="184"/>
        <v/>
      </c>
      <c r="CJ294" s="529" t="e">
        <f t="shared" si="182"/>
        <v>#VALUE!</v>
      </c>
      <c r="CK294" s="732" t="e">
        <f>SUM(CJ294:CJ297)</f>
        <v>#VALUE!</v>
      </c>
      <c r="CL294" s="794" t="e">
        <f>(CF294-CK294)/CF294</f>
        <v>#VALUE!</v>
      </c>
    </row>
    <row r="295" spans="1:90" ht="13.15" customHeight="1" x14ac:dyDescent="0.25">
      <c r="A295" s="737"/>
      <c r="B295" s="124"/>
      <c r="C295" s="714"/>
      <c r="D295" s="383">
        <v>289</v>
      </c>
      <c r="E295" s="131" t="s">
        <v>724</v>
      </c>
      <c r="F295" s="182" t="s">
        <v>725</v>
      </c>
      <c r="G295" s="293" t="s">
        <v>1264</v>
      </c>
      <c r="H295" s="9">
        <v>1</v>
      </c>
      <c r="I295" s="80"/>
      <c r="J295" s="81">
        <f>K295/1.23</f>
        <v>13.821138211382115</v>
      </c>
      <c r="K295" s="80">
        <v>17</v>
      </c>
      <c r="L295" s="80">
        <f t="shared" si="193"/>
        <v>13.821138211382115</v>
      </c>
      <c r="M295" s="80">
        <f>H295*K295</f>
        <v>17</v>
      </c>
      <c r="N295" s="140">
        <f t="shared" si="155"/>
        <v>18.87</v>
      </c>
      <c r="O295" s="10">
        <f t="shared" si="153"/>
        <v>5.9499999999999993</v>
      </c>
      <c r="P295" s="10">
        <f>N295*H295</f>
        <v>18.87</v>
      </c>
      <c r="Q295" s="11">
        <f t="shared" si="154"/>
        <v>22.95</v>
      </c>
      <c r="R295" s="12">
        <f>Q295*H295</f>
        <v>22.95</v>
      </c>
      <c r="S295" s="4">
        <f t="shared" si="156"/>
        <v>20.399999999999999</v>
      </c>
      <c r="T295" s="137">
        <f>H295*S295</f>
        <v>20.399999999999999</v>
      </c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4">
        <f t="shared" si="177"/>
        <v>0</v>
      </c>
      <c r="AH295" s="63"/>
      <c r="AI295" s="63"/>
      <c r="AJ295" s="63">
        <f t="shared" si="185"/>
        <v>0</v>
      </c>
      <c r="AK295" s="43"/>
      <c r="AL295" s="43"/>
      <c r="AM295" s="43"/>
      <c r="AN295" s="43"/>
      <c r="AO295" s="43"/>
      <c r="AP295" s="54"/>
      <c r="AQ295" s="54"/>
      <c r="AR295" s="54"/>
      <c r="AS295" s="54"/>
      <c r="AT295" s="54"/>
      <c r="AU295" s="54"/>
      <c r="AV295" s="54"/>
      <c r="AW295" s="45">
        <f t="shared" si="175"/>
        <v>0</v>
      </c>
      <c r="AX295" s="51">
        <v>20.399999999999999</v>
      </c>
      <c r="AY295" s="46">
        <v>13.78</v>
      </c>
      <c r="AZ295" s="51">
        <f t="shared" si="186"/>
        <v>0</v>
      </c>
      <c r="BA295" s="75"/>
      <c r="BB295" s="75"/>
      <c r="BC295" s="75"/>
      <c r="BD295" s="75"/>
      <c r="BE295" s="75"/>
      <c r="BF295" s="74"/>
      <c r="BG295" s="74"/>
      <c r="BH295" s="74"/>
      <c r="BI295" s="74"/>
      <c r="BJ295" s="74"/>
      <c r="BK295" s="75"/>
      <c r="BL295" s="75"/>
      <c r="BM295" s="47">
        <f t="shared" si="181"/>
        <v>0</v>
      </c>
      <c r="BN295" s="61"/>
      <c r="BO295" s="60">
        <f t="shared" si="176"/>
        <v>0</v>
      </c>
      <c r="BP295" s="141"/>
      <c r="BQ295" s="137"/>
      <c r="BR295" s="138">
        <v>1</v>
      </c>
      <c r="BS295" s="63">
        <f t="shared" si="172"/>
        <v>0.33333333333333331</v>
      </c>
      <c r="BT295" s="63">
        <f t="shared" si="197"/>
        <v>1</v>
      </c>
      <c r="BU295" s="577">
        <f t="shared" si="196"/>
        <v>1</v>
      </c>
      <c r="BV295" s="566"/>
      <c r="BW295" s="139"/>
      <c r="BX295" s="59"/>
      <c r="BY295" s="59"/>
      <c r="BZ295" s="139"/>
      <c r="CA295" s="5">
        <f t="shared" si="173"/>
        <v>20.399999999999999</v>
      </c>
      <c r="CB295" s="59">
        <f t="shared" si="174"/>
        <v>13.78</v>
      </c>
      <c r="CC295" s="587"/>
      <c r="CD295" s="596">
        <f t="shared" si="194"/>
        <v>17.09</v>
      </c>
      <c r="CE295" s="5">
        <f t="shared" si="195"/>
        <v>17.09</v>
      </c>
      <c r="CF295" s="724"/>
      <c r="CG295" s="606"/>
      <c r="CH295" s="707" t="str">
        <f t="shared" si="183"/>
        <v/>
      </c>
      <c r="CI295" s="59" t="str">
        <f t="shared" si="184"/>
        <v/>
      </c>
      <c r="CJ295" s="530" t="e">
        <f t="shared" si="182"/>
        <v>#VALUE!</v>
      </c>
      <c r="CK295" s="727"/>
      <c r="CL295" s="792"/>
    </row>
    <row r="296" spans="1:90" ht="13.15" customHeight="1" x14ac:dyDescent="0.25">
      <c r="A296" s="737"/>
      <c r="B296" s="124"/>
      <c r="C296" s="714"/>
      <c r="D296" s="383">
        <v>290</v>
      </c>
      <c r="E296" s="131" t="s">
        <v>726</v>
      </c>
      <c r="F296" s="182" t="s">
        <v>727</v>
      </c>
      <c r="G296" s="293" t="s">
        <v>1264</v>
      </c>
      <c r="H296" s="9">
        <v>1</v>
      </c>
      <c r="I296" s="80"/>
      <c r="J296" s="81">
        <f>K296/1.23</f>
        <v>16.260162601626018</v>
      </c>
      <c r="K296" s="80">
        <v>20</v>
      </c>
      <c r="L296" s="80">
        <f t="shared" si="193"/>
        <v>16.260162601626018</v>
      </c>
      <c r="M296" s="80">
        <f>H296*K296</f>
        <v>20</v>
      </c>
      <c r="N296" s="140">
        <f t="shared" si="155"/>
        <v>22.200000000000003</v>
      </c>
      <c r="O296" s="10">
        <f t="shared" si="153"/>
        <v>7</v>
      </c>
      <c r="P296" s="10">
        <f>N296*H296</f>
        <v>22.200000000000003</v>
      </c>
      <c r="Q296" s="11">
        <f t="shared" si="154"/>
        <v>27</v>
      </c>
      <c r="R296" s="12">
        <f>Q296*H296</f>
        <v>27</v>
      </c>
      <c r="S296" s="4">
        <f t="shared" si="156"/>
        <v>24</v>
      </c>
      <c r="T296" s="137">
        <f>H296*S296</f>
        <v>24</v>
      </c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4">
        <f t="shared" si="177"/>
        <v>0</v>
      </c>
      <c r="AH296" s="63"/>
      <c r="AI296" s="63"/>
      <c r="AJ296" s="63">
        <f t="shared" si="185"/>
        <v>0</v>
      </c>
      <c r="AK296" s="43"/>
      <c r="AL296" s="43"/>
      <c r="AM296" s="43"/>
      <c r="AN296" s="43"/>
      <c r="AO296" s="43"/>
      <c r="AP296" s="54"/>
      <c r="AQ296" s="54"/>
      <c r="AR296" s="54"/>
      <c r="AS296" s="54"/>
      <c r="AT296" s="54"/>
      <c r="AU296" s="54"/>
      <c r="AV296" s="54"/>
      <c r="AW296" s="45">
        <f t="shared" si="175"/>
        <v>0</v>
      </c>
      <c r="AX296" s="51">
        <v>24</v>
      </c>
      <c r="AY296" s="46">
        <v>13.45</v>
      </c>
      <c r="AZ296" s="51">
        <f t="shared" si="186"/>
        <v>0</v>
      </c>
      <c r="BA296" s="75"/>
      <c r="BB296" s="75"/>
      <c r="BC296" s="75"/>
      <c r="BD296" s="75"/>
      <c r="BE296" s="75"/>
      <c r="BF296" s="74"/>
      <c r="BG296" s="74"/>
      <c r="BH296" s="74"/>
      <c r="BI296" s="74"/>
      <c r="BJ296" s="74"/>
      <c r="BK296" s="75"/>
      <c r="BL296" s="75"/>
      <c r="BM296" s="47">
        <f t="shared" si="181"/>
        <v>0</v>
      </c>
      <c r="BN296" s="61"/>
      <c r="BO296" s="60">
        <f t="shared" si="176"/>
        <v>0</v>
      </c>
      <c r="BP296" s="141"/>
      <c r="BQ296" s="137"/>
      <c r="BR296" s="138">
        <v>1</v>
      </c>
      <c r="BS296" s="63">
        <f t="shared" si="172"/>
        <v>0.33333333333333331</v>
      </c>
      <c r="BT296" s="63">
        <f t="shared" si="197"/>
        <v>1</v>
      </c>
      <c r="BU296" s="577">
        <f t="shared" si="196"/>
        <v>1</v>
      </c>
      <c r="BV296" s="566"/>
      <c r="BW296" s="139"/>
      <c r="BX296" s="59"/>
      <c r="BY296" s="59"/>
      <c r="BZ296" s="139"/>
      <c r="CA296" s="5">
        <f t="shared" si="173"/>
        <v>24</v>
      </c>
      <c r="CB296" s="59">
        <f t="shared" si="174"/>
        <v>13.45</v>
      </c>
      <c r="CC296" s="587"/>
      <c r="CD296" s="596">
        <f t="shared" si="194"/>
        <v>18.725000000000001</v>
      </c>
      <c r="CE296" s="5">
        <f t="shared" si="195"/>
        <v>18.725000000000001</v>
      </c>
      <c r="CF296" s="724"/>
      <c r="CG296" s="606"/>
      <c r="CH296" s="707" t="str">
        <f t="shared" si="183"/>
        <v/>
      </c>
      <c r="CI296" s="59" t="str">
        <f t="shared" si="184"/>
        <v/>
      </c>
      <c r="CJ296" s="530" t="e">
        <f t="shared" si="182"/>
        <v>#VALUE!</v>
      </c>
      <c r="CK296" s="727"/>
      <c r="CL296" s="792"/>
    </row>
    <row r="297" spans="1:90" ht="13.15" customHeight="1" thickBot="1" x14ac:dyDescent="0.3">
      <c r="A297" s="738"/>
      <c r="B297" s="125"/>
      <c r="C297" s="715"/>
      <c r="D297" s="384">
        <v>291</v>
      </c>
      <c r="E297" s="255" t="s">
        <v>238</v>
      </c>
      <c r="F297" s="256" t="s">
        <v>239</v>
      </c>
      <c r="G297" s="294" t="s">
        <v>1264</v>
      </c>
      <c r="H297" s="101"/>
      <c r="I297" s="250"/>
      <c r="J297" s="251"/>
      <c r="K297" s="250"/>
      <c r="L297" s="250">
        <f>M297/1.23</f>
        <v>0</v>
      </c>
      <c r="M297" s="250"/>
      <c r="N297" s="204"/>
      <c r="O297" s="19"/>
      <c r="P297" s="19"/>
      <c r="Q297" s="20"/>
      <c r="R297" s="21"/>
      <c r="S297" s="205"/>
      <c r="T297" s="206"/>
      <c r="U297" s="104"/>
      <c r="V297" s="104"/>
      <c r="W297" s="104"/>
      <c r="X297" s="104"/>
      <c r="Y297" s="104"/>
      <c r="Z297" s="104"/>
      <c r="AA297" s="104"/>
      <c r="AB297" s="104"/>
      <c r="AC297" s="104"/>
      <c r="AD297" s="104"/>
      <c r="AE297" s="104"/>
      <c r="AF297" s="104"/>
      <c r="AG297" s="105">
        <f>SUM(U297:AE297)</f>
        <v>0</v>
      </c>
      <c r="AH297" s="106"/>
      <c r="AI297" s="106"/>
      <c r="AJ297" s="106">
        <f>AG297*AI297</f>
        <v>0</v>
      </c>
      <c r="AK297" s="104"/>
      <c r="AL297" s="104"/>
      <c r="AM297" s="104"/>
      <c r="AN297" s="104"/>
      <c r="AO297" s="104"/>
      <c r="AP297" s="107"/>
      <c r="AQ297" s="107"/>
      <c r="AR297" s="107"/>
      <c r="AS297" s="107"/>
      <c r="AT297" s="107"/>
      <c r="AU297" s="107"/>
      <c r="AV297" s="107"/>
      <c r="AW297" s="108">
        <f>SUM(AK297:AV297)+AF297</f>
        <v>0</v>
      </c>
      <c r="AX297" s="252"/>
      <c r="AY297" s="257"/>
      <c r="AZ297" s="252">
        <f>AW297*AY297</f>
        <v>0</v>
      </c>
      <c r="BA297" s="127"/>
      <c r="BB297" s="127"/>
      <c r="BC297" s="127"/>
      <c r="BD297" s="127"/>
      <c r="BE297" s="127"/>
      <c r="BF297" s="110"/>
      <c r="BG297" s="110">
        <v>1</v>
      </c>
      <c r="BH297" s="110"/>
      <c r="BI297" s="110"/>
      <c r="BJ297" s="110"/>
      <c r="BK297" s="127"/>
      <c r="BL297" s="127"/>
      <c r="BM297" s="111">
        <f>SUM(BA297:BL297)</f>
        <v>1</v>
      </c>
      <c r="BN297" s="111">
        <v>8.5500000000000007</v>
      </c>
      <c r="BO297" s="111">
        <f>BM297*BN297</f>
        <v>8.5500000000000007</v>
      </c>
      <c r="BP297" s="261"/>
      <c r="BQ297" s="206"/>
      <c r="BR297" s="208">
        <v>1</v>
      </c>
      <c r="BS297" s="106">
        <f t="shared" si="172"/>
        <v>0.33333333333333331</v>
      </c>
      <c r="BT297" s="106">
        <f t="shared" si="197"/>
        <v>1</v>
      </c>
      <c r="BU297" s="578">
        <f t="shared" si="196"/>
        <v>1</v>
      </c>
      <c r="BV297" s="567"/>
      <c r="BW297" s="209"/>
      <c r="BX297" s="112"/>
      <c r="BY297" s="112"/>
      <c r="BZ297" s="209"/>
      <c r="CA297" s="210">
        <f t="shared" si="173"/>
        <v>8.5500000000000007</v>
      </c>
      <c r="CB297" s="112">
        <f t="shared" si="174"/>
        <v>8.5500000000000007</v>
      </c>
      <c r="CC297" s="588"/>
      <c r="CD297" s="597">
        <f t="shared" si="194"/>
        <v>8.5500000000000007</v>
      </c>
      <c r="CE297" s="210">
        <f t="shared" si="195"/>
        <v>8.5500000000000007</v>
      </c>
      <c r="CF297" s="725"/>
      <c r="CG297" s="607"/>
      <c r="CH297" s="708" t="str">
        <f t="shared" si="183"/>
        <v/>
      </c>
      <c r="CI297" s="112" t="str">
        <f t="shared" si="184"/>
        <v/>
      </c>
      <c r="CJ297" s="531" t="e">
        <f t="shared" si="182"/>
        <v>#VALUE!</v>
      </c>
      <c r="CK297" s="728"/>
      <c r="CL297" s="793"/>
    </row>
    <row r="298" spans="1:90" ht="13.15" customHeight="1" x14ac:dyDescent="0.25">
      <c r="A298" s="734" t="s">
        <v>518</v>
      </c>
      <c r="B298" s="114"/>
      <c r="C298" s="711">
        <v>39</v>
      </c>
      <c r="D298" s="382">
        <v>292</v>
      </c>
      <c r="E298" s="282" t="s">
        <v>236</v>
      </c>
      <c r="F298" s="283" t="s">
        <v>237</v>
      </c>
      <c r="G298" s="292" t="s">
        <v>1264</v>
      </c>
      <c r="H298" s="92"/>
      <c r="I298" s="247"/>
      <c r="J298" s="99"/>
      <c r="K298" s="247"/>
      <c r="L298" s="247">
        <f t="shared" si="193"/>
        <v>0</v>
      </c>
      <c r="M298" s="247"/>
      <c r="N298" s="236"/>
      <c r="O298" s="22"/>
      <c r="P298" s="22"/>
      <c r="Q298" s="23"/>
      <c r="R298" s="24"/>
      <c r="S298" s="94"/>
      <c r="T298" s="196"/>
      <c r="U298" s="95"/>
      <c r="V298" s="95"/>
      <c r="W298" s="95"/>
      <c r="X298" s="95"/>
      <c r="Y298" s="95"/>
      <c r="Z298" s="95"/>
      <c r="AA298" s="95"/>
      <c r="AB298" s="95"/>
      <c r="AC298" s="95"/>
      <c r="AD298" s="95"/>
      <c r="AE298" s="95"/>
      <c r="AF298" s="95"/>
      <c r="AG298" s="96">
        <f t="shared" si="177"/>
        <v>0</v>
      </c>
      <c r="AH298" s="198"/>
      <c r="AI298" s="198"/>
      <c r="AJ298" s="198">
        <f t="shared" si="185"/>
        <v>0</v>
      </c>
      <c r="AK298" s="95"/>
      <c r="AL298" s="95"/>
      <c r="AM298" s="95"/>
      <c r="AN298" s="95"/>
      <c r="AO298" s="95"/>
      <c r="AP298" s="97"/>
      <c r="AQ298" s="97"/>
      <c r="AR298" s="97"/>
      <c r="AS298" s="97"/>
      <c r="AT298" s="97"/>
      <c r="AU298" s="97"/>
      <c r="AV298" s="97"/>
      <c r="AW298" s="98">
        <f t="shared" si="175"/>
        <v>0</v>
      </c>
      <c r="AX298" s="248"/>
      <c r="AY298" s="249"/>
      <c r="AZ298" s="248">
        <f t="shared" si="186"/>
        <v>0</v>
      </c>
      <c r="BA298" s="120"/>
      <c r="BB298" s="120"/>
      <c r="BC298" s="120"/>
      <c r="BD298" s="120"/>
      <c r="BE298" s="120"/>
      <c r="BF298" s="121"/>
      <c r="BG298" s="121">
        <v>3</v>
      </c>
      <c r="BH298" s="121"/>
      <c r="BI298" s="121"/>
      <c r="BJ298" s="121"/>
      <c r="BK298" s="120"/>
      <c r="BL298" s="120"/>
      <c r="BM298" s="100">
        <f t="shared" si="181"/>
        <v>3</v>
      </c>
      <c r="BN298" s="100">
        <v>2.16</v>
      </c>
      <c r="BO298" s="100">
        <f t="shared" si="176"/>
        <v>6.48</v>
      </c>
      <c r="BP298" s="195"/>
      <c r="BQ298" s="196"/>
      <c r="BR298" s="197">
        <v>3</v>
      </c>
      <c r="BS298" s="198">
        <f t="shared" si="172"/>
        <v>1</v>
      </c>
      <c r="BT298" s="198">
        <f t="shared" si="197"/>
        <v>3</v>
      </c>
      <c r="BU298" s="579">
        <f t="shared" si="196"/>
        <v>3</v>
      </c>
      <c r="BV298" s="565"/>
      <c r="BW298" s="200"/>
      <c r="BX298" s="199"/>
      <c r="BY298" s="199"/>
      <c r="BZ298" s="200"/>
      <c r="CA298" s="201">
        <f t="shared" si="173"/>
        <v>2.16</v>
      </c>
      <c r="CB298" s="199">
        <f t="shared" si="174"/>
        <v>2.16</v>
      </c>
      <c r="CC298" s="586"/>
      <c r="CD298" s="595">
        <f t="shared" si="194"/>
        <v>2.16</v>
      </c>
      <c r="CE298" s="201">
        <f t="shared" si="195"/>
        <v>6.48</v>
      </c>
      <c r="CF298" s="723">
        <f>SUM(CE298:CE300)</f>
        <v>28.215000000000003</v>
      </c>
      <c r="CG298" s="605"/>
      <c r="CH298" s="706" t="str">
        <f t="shared" si="183"/>
        <v/>
      </c>
      <c r="CI298" s="199" t="str">
        <f t="shared" si="184"/>
        <v/>
      </c>
      <c r="CJ298" s="529" t="e">
        <f t="shared" si="182"/>
        <v>#VALUE!</v>
      </c>
      <c r="CK298" s="732" t="e">
        <f>SUM(CJ298:CJ300)</f>
        <v>#VALUE!</v>
      </c>
      <c r="CL298" s="794" t="e">
        <f>(CF298-CK298)/CF298</f>
        <v>#VALUE!</v>
      </c>
    </row>
    <row r="299" spans="1:90" ht="13.15" customHeight="1" x14ac:dyDescent="0.25">
      <c r="A299" s="737"/>
      <c r="B299" s="124"/>
      <c r="C299" s="714"/>
      <c r="D299" s="383">
        <v>293</v>
      </c>
      <c r="E299" s="131" t="s">
        <v>728</v>
      </c>
      <c r="F299" s="182" t="s">
        <v>729</v>
      </c>
      <c r="G299" s="293" t="s">
        <v>1264</v>
      </c>
      <c r="H299" s="9">
        <v>1</v>
      </c>
      <c r="I299" s="80"/>
      <c r="J299" s="81">
        <f>K299/1.23</f>
        <v>3.0487804878048781</v>
      </c>
      <c r="K299" s="80">
        <v>3.75</v>
      </c>
      <c r="L299" s="80">
        <f t="shared" si="193"/>
        <v>3.0487804878048781</v>
      </c>
      <c r="M299" s="80">
        <f>H299*K299</f>
        <v>3.75</v>
      </c>
      <c r="N299" s="140">
        <f t="shared" si="155"/>
        <v>4.1625000000000005</v>
      </c>
      <c r="O299" s="10">
        <f t="shared" si="153"/>
        <v>1.3125</v>
      </c>
      <c r="P299" s="10">
        <f>N299*H299</f>
        <v>4.1625000000000005</v>
      </c>
      <c r="Q299" s="11">
        <f t="shared" si="154"/>
        <v>5.0625</v>
      </c>
      <c r="R299" s="12">
        <f>Q299*H299</f>
        <v>5.0625</v>
      </c>
      <c r="S299" s="4">
        <f t="shared" si="156"/>
        <v>4.5</v>
      </c>
      <c r="T299" s="137">
        <f>H299*S299</f>
        <v>4.5</v>
      </c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>
        <v>1</v>
      </c>
      <c r="AG299" s="44">
        <f t="shared" si="177"/>
        <v>0</v>
      </c>
      <c r="AH299" s="63"/>
      <c r="AI299" s="63"/>
      <c r="AJ299" s="63">
        <f t="shared" si="185"/>
        <v>0</v>
      </c>
      <c r="AK299" s="43"/>
      <c r="AL299" s="43"/>
      <c r="AM299" s="43"/>
      <c r="AN299" s="43"/>
      <c r="AO299" s="43"/>
      <c r="AP299" s="54"/>
      <c r="AQ299" s="54"/>
      <c r="AR299" s="54"/>
      <c r="AS299" s="54"/>
      <c r="AT299" s="54"/>
      <c r="AU299" s="54"/>
      <c r="AV299" s="54"/>
      <c r="AW299" s="45">
        <f t="shared" si="175"/>
        <v>1</v>
      </c>
      <c r="AX299" s="51">
        <v>4.5</v>
      </c>
      <c r="AY299" s="45">
        <v>1.74</v>
      </c>
      <c r="AZ299" s="51">
        <f t="shared" si="186"/>
        <v>1.74</v>
      </c>
      <c r="BA299" s="43"/>
      <c r="BB299" s="43"/>
      <c r="BC299" s="43"/>
      <c r="BD299" s="43"/>
      <c r="BE299" s="43"/>
      <c r="BF299" s="74"/>
      <c r="BG299" s="74"/>
      <c r="BH299" s="74"/>
      <c r="BI299" s="74"/>
      <c r="BJ299" s="74"/>
      <c r="BK299" s="43"/>
      <c r="BL299" s="43"/>
      <c r="BM299" s="47">
        <f t="shared" si="181"/>
        <v>0</v>
      </c>
      <c r="BN299" s="59"/>
      <c r="BO299" s="60">
        <f t="shared" si="176"/>
        <v>0</v>
      </c>
      <c r="BP299" s="141"/>
      <c r="BQ299" s="137"/>
      <c r="BR299" s="138">
        <v>1</v>
      </c>
      <c r="BS299" s="63">
        <f t="shared" si="172"/>
        <v>0.66666666666666663</v>
      </c>
      <c r="BT299" s="63">
        <f t="shared" si="197"/>
        <v>1</v>
      </c>
      <c r="BU299" s="577">
        <f t="shared" si="196"/>
        <v>1</v>
      </c>
      <c r="BV299" s="566"/>
      <c r="BW299" s="139"/>
      <c r="BX299" s="59"/>
      <c r="BY299" s="59"/>
      <c r="BZ299" s="139"/>
      <c r="CA299" s="5">
        <f t="shared" si="173"/>
        <v>4.5</v>
      </c>
      <c r="CB299" s="59">
        <f t="shared" si="174"/>
        <v>1.74</v>
      </c>
      <c r="CC299" s="587"/>
      <c r="CD299" s="596">
        <f t="shared" si="194"/>
        <v>3.12</v>
      </c>
      <c r="CE299" s="5">
        <f t="shared" si="195"/>
        <v>3.12</v>
      </c>
      <c r="CF299" s="724"/>
      <c r="CG299" s="606"/>
      <c r="CH299" s="707" t="str">
        <f t="shared" si="183"/>
        <v/>
      </c>
      <c r="CI299" s="59" t="str">
        <f t="shared" si="184"/>
        <v/>
      </c>
      <c r="CJ299" s="530" t="e">
        <f t="shared" si="182"/>
        <v>#VALUE!</v>
      </c>
      <c r="CK299" s="727"/>
      <c r="CL299" s="792"/>
    </row>
    <row r="300" spans="1:90" ht="13.15" customHeight="1" thickBot="1" x14ac:dyDescent="0.3">
      <c r="A300" s="738"/>
      <c r="B300" s="125"/>
      <c r="C300" s="715"/>
      <c r="D300" s="384">
        <v>294</v>
      </c>
      <c r="E300" s="202" t="s">
        <v>730</v>
      </c>
      <c r="F300" s="203" t="s">
        <v>731</v>
      </c>
      <c r="G300" s="294" t="s">
        <v>1264</v>
      </c>
      <c r="H300" s="101">
        <v>1</v>
      </c>
      <c r="I300" s="102"/>
      <c r="J300" s="103">
        <f>K300/1.23</f>
        <v>6.178861788617886</v>
      </c>
      <c r="K300" s="102">
        <v>7.6</v>
      </c>
      <c r="L300" s="102">
        <f t="shared" si="193"/>
        <v>6.178861788617886</v>
      </c>
      <c r="M300" s="102">
        <f>H300*K300</f>
        <v>7.6</v>
      </c>
      <c r="N300" s="204">
        <f t="shared" si="155"/>
        <v>8.4359999999999999</v>
      </c>
      <c r="O300" s="19">
        <f t="shared" si="153"/>
        <v>2.6599999999999997</v>
      </c>
      <c r="P300" s="19">
        <f>N300*H300</f>
        <v>8.4359999999999999</v>
      </c>
      <c r="Q300" s="20">
        <f t="shared" si="154"/>
        <v>10.26</v>
      </c>
      <c r="R300" s="21">
        <f>Q300*H300</f>
        <v>10.26</v>
      </c>
      <c r="S300" s="205">
        <f t="shared" si="156"/>
        <v>9.1199999999999992</v>
      </c>
      <c r="T300" s="206">
        <f>H300*S300</f>
        <v>9.1199999999999992</v>
      </c>
      <c r="U300" s="104"/>
      <c r="V300" s="104"/>
      <c r="W300" s="104">
        <v>1</v>
      </c>
      <c r="X300" s="104"/>
      <c r="Y300" s="104"/>
      <c r="Z300" s="104"/>
      <c r="AA300" s="104"/>
      <c r="AB300" s="104"/>
      <c r="AC300" s="104"/>
      <c r="AD300" s="104"/>
      <c r="AE300" s="104"/>
      <c r="AF300" s="104">
        <v>2</v>
      </c>
      <c r="AG300" s="105">
        <f t="shared" si="177"/>
        <v>1</v>
      </c>
      <c r="AH300" s="260"/>
      <c r="AI300" s="260">
        <v>9.5</v>
      </c>
      <c r="AJ300" s="260">
        <f t="shared" si="185"/>
        <v>9.5</v>
      </c>
      <c r="AK300" s="104">
        <v>1</v>
      </c>
      <c r="AL300" s="104"/>
      <c r="AM300" s="104"/>
      <c r="AN300" s="104"/>
      <c r="AO300" s="104"/>
      <c r="AP300" s="107"/>
      <c r="AQ300" s="107"/>
      <c r="AR300" s="107"/>
      <c r="AS300" s="107"/>
      <c r="AT300" s="107"/>
      <c r="AU300" s="107"/>
      <c r="AV300" s="107"/>
      <c r="AW300" s="108">
        <f t="shared" ref="AW300:AW362" si="198">SUM(AK300:AV300)+AF300</f>
        <v>3</v>
      </c>
      <c r="AX300" s="109">
        <v>9.1199999999999992</v>
      </c>
      <c r="AY300" s="108">
        <v>3.29</v>
      </c>
      <c r="AZ300" s="109">
        <f t="shared" si="186"/>
        <v>9.870000000000001</v>
      </c>
      <c r="BA300" s="104"/>
      <c r="BB300" s="104"/>
      <c r="BC300" s="104"/>
      <c r="BD300" s="104"/>
      <c r="BE300" s="104"/>
      <c r="BF300" s="110"/>
      <c r="BG300" s="110"/>
      <c r="BH300" s="110"/>
      <c r="BI300" s="110"/>
      <c r="BJ300" s="110"/>
      <c r="BK300" s="104"/>
      <c r="BL300" s="104"/>
      <c r="BM300" s="111">
        <f t="shared" si="181"/>
        <v>0</v>
      </c>
      <c r="BN300" s="112"/>
      <c r="BO300" s="113">
        <f t="shared" ref="BO300:BO362" si="199">BM300*BN300</f>
        <v>0</v>
      </c>
      <c r="BP300" s="254"/>
      <c r="BQ300" s="206"/>
      <c r="BR300" s="208">
        <v>3</v>
      </c>
      <c r="BS300" s="106">
        <f t="shared" si="172"/>
        <v>1.6666666666666667</v>
      </c>
      <c r="BT300" s="106">
        <f t="shared" si="197"/>
        <v>3</v>
      </c>
      <c r="BU300" s="578">
        <f t="shared" si="196"/>
        <v>3</v>
      </c>
      <c r="BV300" s="567"/>
      <c r="BW300" s="209"/>
      <c r="BX300" s="112"/>
      <c r="BY300" s="112"/>
      <c r="BZ300" s="209"/>
      <c r="CA300" s="210">
        <f t="shared" si="173"/>
        <v>9.1199999999999992</v>
      </c>
      <c r="CB300" s="112">
        <f t="shared" si="174"/>
        <v>3.29</v>
      </c>
      <c r="CC300" s="588"/>
      <c r="CD300" s="597">
        <f t="shared" si="194"/>
        <v>6.2050000000000001</v>
      </c>
      <c r="CE300" s="210">
        <f t="shared" si="195"/>
        <v>18.615000000000002</v>
      </c>
      <c r="CF300" s="725"/>
      <c r="CG300" s="607"/>
      <c r="CH300" s="708" t="str">
        <f t="shared" si="183"/>
        <v/>
      </c>
      <c r="CI300" s="112" t="str">
        <f t="shared" si="184"/>
        <v/>
      </c>
      <c r="CJ300" s="531" t="e">
        <f t="shared" si="182"/>
        <v>#VALUE!</v>
      </c>
      <c r="CK300" s="728"/>
      <c r="CL300" s="793"/>
    </row>
    <row r="301" spans="1:90" ht="13.15" customHeight="1" x14ac:dyDescent="0.25">
      <c r="A301" s="734" t="s">
        <v>495</v>
      </c>
      <c r="B301" s="243"/>
      <c r="C301" s="711">
        <v>40</v>
      </c>
      <c r="D301" s="382">
        <v>295</v>
      </c>
      <c r="E301" s="282" t="s">
        <v>161</v>
      </c>
      <c r="F301" s="283" t="s">
        <v>162</v>
      </c>
      <c r="G301" s="292" t="s">
        <v>1264</v>
      </c>
      <c r="H301" s="92"/>
      <c r="I301" s="247"/>
      <c r="J301" s="99"/>
      <c r="K301" s="247"/>
      <c r="L301" s="247">
        <f>M301/1.23</f>
        <v>0</v>
      </c>
      <c r="M301" s="247"/>
      <c r="N301" s="236"/>
      <c r="O301" s="22"/>
      <c r="P301" s="22"/>
      <c r="Q301" s="23"/>
      <c r="R301" s="24"/>
      <c r="S301" s="94"/>
      <c r="T301" s="196"/>
      <c r="U301" s="95"/>
      <c r="V301" s="95"/>
      <c r="W301" s="95"/>
      <c r="X301" s="95"/>
      <c r="Y301" s="95"/>
      <c r="Z301" s="95"/>
      <c r="AA301" s="95"/>
      <c r="AB301" s="95"/>
      <c r="AC301" s="95"/>
      <c r="AD301" s="95"/>
      <c r="AE301" s="95"/>
      <c r="AF301" s="95"/>
      <c r="AG301" s="96">
        <f>SUM(U301:AE301)</f>
        <v>0</v>
      </c>
      <c r="AH301" s="198"/>
      <c r="AI301" s="198"/>
      <c r="AJ301" s="198">
        <f>AG301*AI301</f>
        <v>0</v>
      </c>
      <c r="AK301" s="95"/>
      <c r="AL301" s="95"/>
      <c r="AM301" s="95"/>
      <c r="AN301" s="95"/>
      <c r="AO301" s="95"/>
      <c r="AP301" s="97"/>
      <c r="AQ301" s="97"/>
      <c r="AR301" s="97"/>
      <c r="AS301" s="97"/>
      <c r="AT301" s="97"/>
      <c r="AU301" s="97"/>
      <c r="AV301" s="97"/>
      <c r="AW301" s="98">
        <f>SUM(AK301:AV301)+AF301</f>
        <v>0</v>
      </c>
      <c r="AX301" s="248"/>
      <c r="AY301" s="249"/>
      <c r="AZ301" s="248">
        <f>AW301*AY301</f>
        <v>0</v>
      </c>
      <c r="BA301" s="120"/>
      <c r="BB301" s="120"/>
      <c r="BC301" s="120"/>
      <c r="BD301" s="120"/>
      <c r="BE301" s="120"/>
      <c r="BF301" s="121"/>
      <c r="BG301" s="121">
        <v>2</v>
      </c>
      <c r="BH301" s="121"/>
      <c r="BI301" s="121"/>
      <c r="BJ301" s="121"/>
      <c r="BK301" s="120"/>
      <c r="BL301" s="120"/>
      <c r="BM301" s="100">
        <f>SUM(BA301:BL301)</f>
        <v>2</v>
      </c>
      <c r="BN301" s="100">
        <v>2.27</v>
      </c>
      <c r="BO301" s="100">
        <f>BM301*BN301</f>
        <v>4.54</v>
      </c>
      <c r="BP301" s="195"/>
      <c r="BQ301" s="196"/>
      <c r="BR301" s="197">
        <v>2</v>
      </c>
      <c r="BS301" s="198">
        <f t="shared" si="172"/>
        <v>0.66666666666666663</v>
      </c>
      <c r="BT301" s="198">
        <f>BR301</f>
        <v>2</v>
      </c>
      <c r="BU301" s="579">
        <f>BR301</f>
        <v>2</v>
      </c>
      <c r="BV301" s="565"/>
      <c r="BW301" s="200"/>
      <c r="BX301" s="199"/>
      <c r="BY301" s="199"/>
      <c r="BZ301" s="200"/>
      <c r="CA301" s="201">
        <f t="shared" si="173"/>
        <v>2.27</v>
      </c>
      <c r="CB301" s="199">
        <f t="shared" si="174"/>
        <v>2.27</v>
      </c>
      <c r="CC301" s="586"/>
      <c r="CD301" s="595">
        <f>IF(CA301=0,CB301,(CA301+CB301)/2)</f>
        <v>2.27</v>
      </c>
      <c r="CE301" s="201">
        <f>BU301*CD301</f>
        <v>4.54</v>
      </c>
      <c r="CF301" s="723">
        <f>SUM(CE301:CE306)</f>
        <v>27.85</v>
      </c>
      <c r="CG301" s="605"/>
      <c r="CH301" s="706" t="str">
        <f t="shared" si="183"/>
        <v/>
      </c>
      <c r="CI301" s="199" t="str">
        <f t="shared" si="184"/>
        <v/>
      </c>
      <c r="CJ301" s="529" t="e">
        <f t="shared" si="182"/>
        <v>#VALUE!</v>
      </c>
      <c r="CK301" s="732" t="e">
        <f>SUM(CJ301:CJ306)</f>
        <v>#VALUE!</v>
      </c>
      <c r="CL301" s="794" t="e">
        <f>(CF301-CK301)/CF301</f>
        <v>#VALUE!</v>
      </c>
    </row>
    <row r="302" spans="1:90" ht="13.15" customHeight="1" x14ac:dyDescent="0.25">
      <c r="A302" s="739"/>
      <c r="B302" s="141"/>
      <c r="C302" s="743"/>
      <c r="D302" s="383">
        <v>296</v>
      </c>
      <c r="E302" s="132" t="s">
        <v>244</v>
      </c>
      <c r="F302" s="183" t="s">
        <v>245</v>
      </c>
      <c r="G302" s="293" t="s">
        <v>1264</v>
      </c>
      <c r="H302" s="9"/>
      <c r="I302" s="79"/>
      <c r="J302" s="68"/>
      <c r="K302" s="79"/>
      <c r="L302" s="79">
        <f t="shared" si="193"/>
        <v>0</v>
      </c>
      <c r="M302" s="79"/>
      <c r="N302" s="140"/>
      <c r="O302" s="10"/>
      <c r="P302" s="10"/>
      <c r="Q302" s="11"/>
      <c r="R302" s="12"/>
      <c r="S302" s="4"/>
      <c r="T302" s="137"/>
      <c r="U302" s="43"/>
      <c r="V302" s="43"/>
      <c r="W302" s="43">
        <v>4</v>
      </c>
      <c r="X302" s="43"/>
      <c r="Y302" s="43"/>
      <c r="Z302" s="43"/>
      <c r="AA302" s="43"/>
      <c r="AB302" s="43"/>
      <c r="AC302" s="43"/>
      <c r="AD302" s="43"/>
      <c r="AE302" s="43"/>
      <c r="AF302" s="43"/>
      <c r="AG302" s="44">
        <f t="shared" ref="AG302:AG363" si="200">SUM(U302:AE302)</f>
        <v>4</v>
      </c>
      <c r="AH302" s="69"/>
      <c r="AI302" s="69">
        <v>1.3</v>
      </c>
      <c r="AJ302" s="69">
        <f t="shared" si="185"/>
        <v>5.2</v>
      </c>
      <c r="AK302" s="43"/>
      <c r="AL302" s="43"/>
      <c r="AM302" s="43"/>
      <c r="AN302" s="43"/>
      <c r="AO302" s="43"/>
      <c r="AP302" s="54"/>
      <c r="AQ302" s="54"/>
      <c r="AR302" s="54"/>
      <c r="AS302" s="54"/>
      <c r="AT302" s="54"/>
      <c r="AU302" s="54"/>
      <c r="AV302" s="54"/>
      <c r="AW302" s="45">
        <f t="shared" si="198"/>
        <v>0</v>
      </c>
      <c r="AX302" s="58"/>
      <c r="AY302" s="62"/>
      <c r="AZ302" s="58">
        <f t="shared" si="186"/>
        <v>0</v>
      </c>
      <c r="BA302" s="75"/>
      <c r="BB302" s="75"/>
      <c r="BC302" s="75"/>
      <c r="BD302" s="75"/>
      <c r="BE302" s="75"/>
      <c r="BF302" s="74"/>
      <c r="BG302" s="74">
        <v>1</v>
      </c>
      <c r="BH302" s="74"/>
      <c r="BI302" s="74"/>
      <c r="BJ302" s="74"/>
      <c r="BK302" s="75"/>
      <c r="BL302" s="75"/>
      <c r="BM302" s="47">
        <f t="shared" si="181"/>
        <v>1</v>
      </c>
      <c r="BN302" s="47">
        <v>1.05</v>
      </c>
      <c r="BO302" s="47">
        <f t="shared" si="199"/>
        <v>1.05</v>
      </c>
      <c r="BP302" s="142"/>
      <c r="BQ302" s="137"/>
      <c r="BR302" s="138">
        <v>4</v>
      </c>
      <c r="BS302" s="63">
        <f t="shared" si="172"/>
        <v>1.6666666666666667</v>
      </c>
      <c r="BT302" s="63">
        <f t="shared" si="197"/>
        <v>4</v>
      </c>
      <c r="BU302" s="577">
        <f t="shared" si="196"/>
        <v>4</v>
      </c>
      <c r="BV302" s="566"/>
      <c r="BW302" s="139"/>
      <c r="BX302" s="59"/>
      <c r="BY302" s="59"/>
      <c r="BZ302" s="139"/>
      <c r="CA302" s="5">
        <f t="shared" si="173"/>
        <v>1.05</v>
      </c>
      <c r="CB302" s="59">
        <f t="shared" si="174"/>
        <v>1.05</v>
      </c>
      <c r="CC302" s="587"/>
      <c r="CD302" s="596">
        <f t="shared" si="194"/>
        <v>1.05</v>
      </c>
      <c r="CE302" s="5">
        <f t="shared" si="195"/>
        <v>4.2</v>
      </c>
      <c r="CF302" s="724"/>
      <c r="CG302" s="606"/>
      <c r="CH302" s="707" t="str">
        <f t="shared" si="183"/>
        <v/>
      </c>
      <c r="CI302" s="59" t="str">
        <f t="shared" si="184"/>
        <v/>
      </c>
      <c r="CJ302" s="530" t="e">
        <f t="shared" si="182"/>
        <v>#VALUE!</v>
      </c>
      <c r="CK302" s="727"/>
      <c r="CL302" s="792"/>
    </row>
    <row r="303" spans="1:90" ht="13.15" customHeight="1" x14ac:dyDescent="0.25">
      <c r="A303" s="739"/>
      <c r="B303" s="141"/>
      <c r="C303" s="743"/>
      <c r="D303" s="383">
        <v>297</v>
      </c>
      <c r="E303" s="131" t="s">
        <v>732</v>
      </c>
      <c r="F303" s="182" t="s">
        <v>733</v>
      </c>
      <c r="G303" s="293" t="s">
        <v>1264</v>
      </c>
      <c r="H303" s="9">
        <v>2</v>
      </c>
      <c r="I303" s="80"/>
      <c r="J303" s="81">
        <f t="shared" ref="J303:J365" si="201">K303/1.23</f>
        <v>1.0162601626016261</v>
      </c>
      <c r="K303" s="80">
        <v>1.25</v>
      </c>
      <c r="L303" s="80">
        <f t="shared" si="193"/>
        <v>2.0325203252032522</v>
      </c>
      <c r="M303" s="80">
        <f t="shared" ref="M303:M310" si="202">H303*K303</f>
        <v>2.5</v>
      </c>
      <c r="N303" s="140">
        <f t="shared" si="155"/>
        <v>1.3875000000000002</v>
      </c>
      <c r="O303" s="10">
        <f t="shared" si="153"/>
        <v>0.4375</v>
      </c>
      <c r="P303" s="10">
        <f t="shared" ref="P303:P310" si="203">N303*H303</f>
        <v>2.7750000000000004</v>
      </c>
      <c r="Q303" s="11">
        <f t="shared" si="154"/>
        <v>1.6875</v>
      </c>
      <c r="R303" s="12">
        <f t="shared" ref="R303:R310" si="204">Q303*H303</f>
        <v>3.375</v>
      </c>
      <c r="S303" s="4">
        <f t="shared" si="156"/>
        <v>1.5</v>
      </c>
      <c r="T303" s="137">
        <f t="shared" ref="T303:T310" si="205">H303*S303</f>
        <v>3</v>
      </c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4">
        <f t="shared" si="200"/>
        <v>0</v>
      </c>
      <c r="AH303" s="63"/>
      <c r="AI303" s="63"/>
      <c r="AJ303" s="63">
        <f t="shared" si="185"/>
        <v>0</v>
      </c>
      <c r="AK303" s="43"/>
      <c r="AL303" s="43"/>
      <c r="AM303" s="43"/>
      <c r="AN303" s="43"/>
      <c r="AO303" s="43"/>
      <c r="AP303" s="54"/>
      <c r="AQ303" s="54"/>
      <c r="AR303" s="54"/>
      <c r="AS303" s="54"/>
      <c r="AT303" s="54"/>
      <c r="AU303" s="54"/>
      <c r="AV303" s="54"/>
      <c r="AW303" s="45">
        <f t="shared" si="198"/>
        <v>0</v>
      </c>
      <c r="AX303" s="51">
        <v>1.5</v>
      </c>
      <c r="AY303" s="46">
        <v>0.75</v>
      </c>
      <c r="AZ303" s="51">
        <f t="shared" si="186"/>
        <v>0</v>
      </c>
      <c r="BA303" s="75"/>
      <c r="BB303" s="75"/>
      <c r="BC303" s="75"/>
      <c r="BD303" s="75"/>
      <c r="BE303" s="75"/>
      <c r="BF303" s="74"/>
      <c r="BG303" s="74"/>
      <c r="BH303" s="74">
        <v>1</v>
      </c>
      <c r="BI303" s="74"/>
      <c r="BJ303" s="74"/>
      <c r="BK303" s="75"/>
      <c r="BL303" s="75"/>
      <c r="BM303" s="47">
        <f t="shared" si="181"/>
        <v>1</v>
      </c>
      <c r="BN303" s="47">
        <v>1.25</v>
      </c>
      <c r="BO303" s="47">
        <f t="shared" si="199"/>
        <v>1.25</v>
      </c>
      <c r="BP303" s="147" t="s">
        <v>747</v>
      </c>
      <c r="BQ303" s="137"/>
      <c r="BR303" s="138">
        <v>2</v>
      </c>
      <c r="BS303" s="63">
        <f t="shared" ref="BS303:BS362" si="206">+(H303+AG303+AW303+BM303)/3</f>
        <v>1</v>
      </c>
      <c r="BT303" s="63">
        <f t="shared" si="197"/>
        <v>2</v>
      </c>
      <c r="BU303" s="577">
        <f t="shared" si="196"/>
        <v>2</v>
      </c>
      <c r="BV303" s="566"/>
      <c r="BW303" s="139"/>
      <c r="BX303" s="59"/>
      <c r="BY303" s="59"/>
      <c r="BZ303" s="139"/>
      <c r="CA303" s="5">
        <f t="shared" ref="CA303:CA362" si="207">MIN(I303,AH303,AX303,BN303,BY303)</f>
        <v>1.25</v>
      </c>
      <c r="CB303" s="59">
        <f t="shared" ref="CB303:CB362" si="208">MIN(J303,AH303,AI303,AX303,AY303,BN303,BX303)</f>
        <v>0.75</v>
      </c>
      <c r="CC303" s="587"/>
      <c r="CD303" s="596">
        <f t="shared" si="194"/>
        <v>1</v>
      </c>
      <c r="CE303" s="5">
        <f t="shared" si="195"/>
        <v>2</v>
      </c>
      <c r="CF303" s="724"/>
      <c r="CG303" s="606"/>
      <c r="CH303" s="707" t="str">
        <f t="shared" si="183"/>
        <v/>
      </c>
      <c r="CI303" s="59" t="str">
        <f t="shared" si="184"/>
        <v/>
      </c>
      <c r="CJ303" s="530" t="e">
        <f t="shared" si="182"/>
        <v>#VALUE!</v>
      </c>
      <c r="CK303" s="727"/>
      <c r="CL303" s="792"/>
    </row>
    <row r="304" spans="1:90" ht="13.15" customHeight="1" x14ac:dyDescent="0.25">
      <c r="A304" s="739"/>
      <c r="B304" s="348">
        <v>26</v>
      </c>
      <c r="C304" s="743"/>
      <c r="D304" s="383">
        <v>298</v>
      </c>
      <c r="E304" s="131" t="s">
        <v>734</v>
      </c>
      <c r="F304" s="182" t="s">
        <v>735</v>
      </c>
      <c r="G304" s="293" t="s">
        <v>1264</v>
      </c>
      <c r="H304" s="9">
        <v>1</v>
      </c>
      <c r="I304" s="80"/>
      <c r="J304" s="81">
        <f t="shared" si="201"/>
        <v>0.93495934959349591</v>
      </c>
      <c r="K304" s="80">
        <v>1.1499999999999999</v>
      </c>
      <c r="L304" s="80">
        <f t="shared" si="193"/>
        <v>0.93495934959349591</v>
      </c>
      <c r="M304" s="80">
        <f t="shared" si="202"/>
        <v>1.1499999999999999</v>
      </c>
      <c r="N304" s="140">
        <f t="shared" si="155"/>
        <v>1.2765</v>
      </c>
      <c r="O304" s="10">
        <f t="shared" si="153"/>
        <v>0.40249999999999997</v>
      </c>
      <c r="P304" s="10">
        <f t="shared" si="203"/>
        <v>1.2765</v>
      </c>
      <c r="Q304" s="11">
        <f t="shared" si="154"/>
        <v>1.5524999999999998</v>
      </c>
      <c r="R304" s="12">
        <f t="shared" si="204"/>
        <v>1.5524999999999998</v>
      </c>
      <c r="S304" s="4">
        <f t="shared" si="156"/>
        <v>1.38</v>
      </c>
      <c r="T304" s="137">
        <f t="shared" si="205"/>
        <v>1.38</v>
      </c>
      <c r="U304" s="43"/>
      <c r="V304" s="43"/>
      <c r="W304" s="43">
        <v>4</v>
      </c>
      <c r="X304" s="43"/>
      <c r="Y304" s="43"/>
      <c r="Z304" s="43"/>
      <c r="AA304" s="43"/>
      <c r="AB304" s="43"/>
      <c r="AC304" s="43"/>
      <c r="AD304" s="43"/>
      <c r="AE304" s="43"/>
      <c r="AF304" s="43"/>
      <c r="AG304" s="44">
        <f t="shared" si="200"/>
        <v>4</v>
      </c>
      <c r="AH304" s="69"/>
      <c r="AI304" s="69">
        <v>1.3</v>
      </c>
      <c r="AJ304" s="69">
        <f t="shared" si="185"/>
        <v>5.2</v>
      </c>
      <c r="AK304" s="43"/>
      <c r="AL304" s="43"/>
      <c r="AM304" s="43"/>
      <c r="AN304" s="43"/>
      <c r="AO304" s="43"/>
      <c r="AP304" s="54"/>
      <c r="AQ304" s="54"/>
      <c r="AR304" s="54"/>
      <c r="AS304" s="54"/>
      <c r="AT304" s="54"/>
      <c r="AU304" s="54"/>
      <c r="AV304" s="54"/>
      <c r="AW304" s="45">
        <f t="shared" si="198"/>
        <v>0</v>
      </c>
      <c r="AX304" s="51">
        <v>1.38</v>
      </c>
      <c r="AY304" s="46">
        <v>0.56000000000000005</v>
      </c>
      <c r="AZ304" s="51">
        <f t="shared" si="186"/>
        <v>0</v>
      </c>
      <c r="BA304" s="75"/>
      <c r="BB304" s="75"/>
      <c r="BC304" s="75"/>
      <c r="BD304" s="75"/>
      <c r="BE304" s="75"/>
      <c r="BF304" s="74"/>
      <c r="BG304" s="74"/>
      <c r="BH304" s="74"/>
      <c r="BI304" s="74"/>
      <c r="BJ304" s="74"/>
      <c r="BK304" s="75"/>
      <c r="BL304" s="75"/>
      <c r="BM304" s="47">
        <f t="shared" si="181"/>
        <v>0</v>
      </c>
      <c r="BN304" s="61"/>
      <c r="BO304" s="60">
        <f t="shared" si="199"/>
        <v>0</v>
      </c>
      <c r="BP304" s="142"/>
      <c r="BQ304" s="137"/>
      <c r="BR304" s="138">
        <v>4</v>
      </c>
      <c r="BS304" s="63">
        <f t="shared" si="206"/>
        <v>1.6666666666666667</v>
      </c>
      <c r="BT304" s="63">
        <f t="shared" si="197"/>
        <v>4</v>
      </c>
      <c r="BU304" s="577">
        <f t="shared" si="196"/>
        <v>4</v>
      </c>
      <c r="BV304" s="566"/>
      <c r="BW304" s="139"/>
      <c r="BX304" s="59"/>
      <c r="BY304" s="59"/>
      <c r="BZ304" s="139"/>
      <c r="CA304" s="5">
        <f t="shared" si="207"/>
        <v>1.38</v>
      </c>
      <c r="CB304" s="59">
        <f t="shared" si="208"/>
        <v>0.56000000000000005</v>
      </c>
      <c r="CC304" s="587"/>
      <c r="CD304" s="596">
        <f t="shared" si="194"/>
        <v>0.97</v>
      </c>
      <c r="CE304" s="5">
        <f t="shared" si="195"/>
        <v>3.88</v>
      </c>
      <c r="CF304" s="724"/>
      <c r="CG304" s="606"/>
      <c r="CH304" s="707" t="str">
        <f t="shared" si="183"/>
        <v/>
      </c>
      <c r="CI304" s="59" t="str">
        <f t="shared" si="184"/>
        <v/>
      </c>
      <c r="CJ304" s="530" t="e">
        <f t="shared" si="182"/>
        <v>#VALUE!</v>
      </c>
      <c r="CK304" s="727"/>
      <c r="CL304" s="792"/>
    </row>
    <row r="305" spans="1:90" ht="13.15" customHeight="1" x14ac:dyDescent="0.25">
      <c r="A305" s="739"/>
      <c r="B305" s="141"/>
      <c r="C305" s="743"/>
      <c r="D305" s="383">
        <v>299</v>
      </c>
      <c r="E305" s="132" t="s">
        <v>163</v>
      </c>
      <c r="F305" s="183" t="s">
        <v>164</v>
      </c>
      <c r="G305" s="293" t="s">
        <v>1264</v>
      </c>
      <c r="H305" s="9"/>
      <c r="I305" s="79"/>
      <c r="J305" s="68"/>
      <c r="K305" s="79"/>
      <c r="L305" s="79">
        <f>M305/1.23</f>
        <v>0</v>
      </c>
      <c r="M305" s="79"/>
      <c r="N305" s="140"/>
      <c r="O305" s="10"/>
      <c r="P305" s="10"/>
      <c r="Q305" s="11"/>
      <c r="R305" s="12"/>
      <c r="S305" s="4"/>
      <c r="T305" s="137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4">
        <f>SUM(U305:AE305)</f>
        <v>0</v>
      </c>
      <c r="AH305" s="63"/>
      <c r="AI305" s="63"/>
      <c r="AJ305" s="63">
        <f>AG305*AI305</f>
        <v>0</v>
      </c>
      <c r="AK305" s="43"/>
      <c r="AL305" s="43"/>
      <c r="AM305" s="43"/>
      <c r="AN305" s="43"/>
      <c r="AO305" s="43"/>
      <c r="AP305" s="54"/>
      <c r="AQ305" s="54"/>
      <c r="AR305" s="54"/>
      <c r="AS305" s="54"/>
      <c r="AT305" s="54"/>
      <c r="AU305" s="54"/>
      <c r="AV305" s="54"/>
      <c r="AW305" s="45">
        <f>SUM(AK305:AV305)+AF305</f>
        <v>0</v>
      </c>
      <c r="AX305" s="58"/>
      <c r="AY305" s="63"/>
      <c r="AZ305" s="58">
        <f>AW305*AY305</f>
        <v>0</v>
      </c>
      <c r="BA305" s="43"/>
      <c r="BB305" s="43"/>
      <c r="BC305" s="43"/>
      <c r="BD305" s="43"/>
      <c r="BE305" s="43"/>
      <c r="BF305" s="74"/>
      <c r="BG305" s="74"/>
      <c r="BH305" s="74"/>
      <c r="BI305" s="74"/>
      <c r="BJ305" s="74"/>
      <c r="BK305" s="43"/>
      <c r="BL305" s="43"/>
      <c r="BM305" s="47">
        <f>SUM(BA305:BL305)</f>
        <v>0</v>
      </c>
      <c r="BN305" s="53">
        <v>2.8</v>
      </c>
      <c r="BO305" s="47">
        <f t="shared" si="199"/>
        <v>0</v>
      </c>
      <c r="BP305" s="136"/>
      <c r="BQ305" s="137"/>
      <c r="BR305" s="138">
        <v>0</v>
      </c>
      <c r="BS305" s="63">
        <f t="shared" si="206"/>
        <v>0</v>
      </c>
      <c r="BT305" s="63">
        <f t="shared" si="197"/>
        <v>0</v>
      </c>
      <c r="BU305" s="577">
        <v>1</v>
      </c>
      <c r="BV305" s="566"/>
      <c r="BW305" s="139"/>
      <c r="BX305" s="59"/>
      <c r="BY305" s="59"/>
      <c r="BZ305" s="139"/>
      <c r="CA305" s="5">
        <f t="shared" si="207"/>
        <v>2.8</v>
      </c>
      <c r="CB305" s="59">
        <f t="shared" si="208"/>
        <v>2.8</v>
      </c>
      <c r="CC305" s="587"/>
      <c r="CD305" s="596">
        <f t="shared" si="194"/>
        <v>2.8</v>
      </c>
      <c r="CE305" s="5">
        <f t="shared" si="195"/>
        <v>2.8</v>
      </c>
      <c r="CF305" s="724"/>
      <c r="CG305" s="606"/>
      <c r="CH305" s="707" t="str">
        <f t="shared" si="183"/>
        <v/>
      </c>
      <c r="CI305" s="59" t="str">
        <f t="shared" si="184"/>
        <v/>
      </c>
      <c r="CJ305" s="530" t="e">
        <f t="shared" si="182"/>
        <v>#VALUE!</v>
      </c>
      <c r="CK305" s="727"/>
      <c r="CL305" s="792"/>
    </row>
    <row r="306" spans="1:90" ht="13.15" customHeight="1" thickBot="1" x14ac:dyDescent="0.3">
      <c r="A306" s="740"/>
      <c r="B306" s="207"/>
      <c r="C306" s="744"/>
      <c r="D306" s="384">
        <v>300</v>
      </c>
      <c r="E306" s="202" t="s">
        <v>1317</v>
      </c>
      <c r="F306" s="203" t="s">
        <v>1316</v>
      </c>
      <c r="G306" s="294" t="s">
        <v>1264</v>
      </c>
      <c r="H306" s="101"/>
      <c r="I306" s="250"/>
      <c r="J306" s="251"/>
      <c r="K306" s="250"/>
      <c r="L306" s="250">
        <f>M306/1.23</f>
        <v>0</v>
      </c>
      <c r="M306" s="250"/>
      <c r="N306" s="204"/>
      <c r="O306" s="19"/>
      <c r="P306" s="19"/>
      <c r="Q306" s="20"/>
      <c r="R306" s="21"/>
      <c r="S306" s="205"/>
      <c r="T306" s="206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5">
        <f>SUM(U306:AE306)</f>
        <v>0</v>
      </c>
      <c r="AH306" s="106"/>
      <c r="AI306" s="106"/>
      <c r="AJ306" s="106">
        <f>AG306*AI306</f>
        <v>0</v>
      </c>
      <c r="AK306" s="104"/>
      <c r="AL306" s="104"/>
      <c r="AM306" s="104"/>
      <c r="AN306" s="104"/>
      <c r="AO306" s="104"/>
      <c r="AP306" s="107"/>
      <c r="AQ306" s="107"/>
      <c r="AR306" s="107"/>
      <c r="AS306" s="107"/>
      <c r="AT306" s="107"/>
      <c r="AU306" s="107"/>
      <c r="AV306" s="107"/>
      <c r="AW306" s="108">
        <f>SUM(AK306:AV306)+AF306</f>
        <v>0</v>
      </c>
      <c r="AX306" s="252"/>
      <c r="AY306" s="106"/>
      <c r="AZ306" s="252">
        <f>AW306*AY306</f>
        <v>0</v>
      </c>
      <c r="BA306" s="104"/>
      <c r="BB306" s="104"/>
      <c r="BC306" s="104"/>
      <c r="BD306" s="104"/>
      <c r="BE306" s="104"/>
      <c r="BF306" s="110"/>
      <c r="BG306" s="110"/>
      <c r="BH306" s="110"/>
      <c r="BI306" s="110"/>
      <c r="BJ306" s="110"/>
      <c r="BK306" s="104"/>
      <c r="BL306" s="104"/>
      <c r="BM306" s="111">
        <f>SUM(BA306:BL306)</f>
        <v>0</v>
      </c>
      <c r="BN306" s="287">
        <v>10.43</v>
      </c>
      <c r="BO306" s="111">
        <f t="shared" si="199"/>
        <v>0</v>
      </c>
      <c r="BP306" s="261" t="s">
        <v>1296</v>
      </c>
      <c r="BQ306" s="206"/>
      <c r="BR306" s="208">
        <v>0</v>
      </c>
      <c r="BS306" s="106">
        <f t="shared" si="206"/>
        <v>0</v>
      </c>
      <c r="BT306" s="106">
        <f t="shared" si="197"/>
        <v>0</v>
      </c>
      <c r="BU306" s="578">
        <v>1</v>
      </c>
      <c r="BV306" s="567"/>
      <c r="BW306" s="209"/>
      <c r="BX306" s="112"/>
      <c r="BY306" s="112"/>
      <c r="BZ306" s="209"/>
      <c r="CA306" s="210">
        <f t="shared" si="207"/>
        <v>10.43</v>
      </c>
      <c r="CB306" s="112">
        <f t="shared" si="208"/>
        <v>10.43</v>
      </c>
      <c r="CC306" s="588"/>
      <c r="CD306" s="597">
        <f t="shared" si="194"/>
        <v>10.43</v>
      </c>
      <c r="CE306" s="210">
        <f t="shared" si="195"/>
        <v>10.43</v>
      </c>
      <c r="CF306" s="725"/>
      <c r="CG306" s="607"/>
      <c r="CH306" s="708" t="str">
        <f t="shared" si="183"/>
        <v/>
      </c>
      <c r="CI306" s="112" t="str">
        <f t="shared" si="184"/>
        <v/>
      </c>
      <c r="CJ306" s="531" t="e">
        <f t="shared" si="182"/>
        <v>#VALUE!</v>
      </c>
      <c r="CK306" s="728"/>
      <c r="CL306" s="793"/>
    </row>
    <row r="307" spans="1:90" ht="13.15" customHeight="1" x14ac:dyDescent="0.25">
      <c r="A307" s="734" t="s">
        <v>519</v>
      </c>
      <c r="B307" s="114"/>
      <c r="C307" s="711">
        <v>41</v>
      </c>
      <c r="D307" s="382">
        <v>301</v>
      </c>
      <c r="E307" s="193" t="s">
        <v>736</v>
      </c>
      <c r="F307" s="194" t="s">
        <v>737</v>
      </c>
      <c r="G307" s="292" t="s">
        <v>1264</v>
      </c>
      <c r="H307" s="92">
        <v>2</v>
      </c>
      <c r="I307" s="115"/>
      <c r="J307" s="116">
        <f t="shared" si="201"/>
        <v>2.7642276422764227</v>
      </c>
      <c r="K307" s="115">
        <v>3.4</v>
      </c>
      <c r="L307" s="115">
        <f t="shared" si="193"/>
        <v>5.5284552845528454</v>
      </c>
      <c r="M307" s="115">
        <f t="shared" si="202"/>
        <v>6.8</v>
      </c>
      <c r="N307" s="236">
        <f t="shared" si="155"/>
        <v>3.774</v>
      </c>
      <c r="O307" s="22">
        <f t="shared" si="153"/>
        <v>1.19</v>
      </c>
      <c r="P307" s="22">
        <f t="shared" si="203"/>
        <v>7.548</v>
      </c>
      <c r="Q307" s="23">
        <f t="shared" si="154"/>
        <v>4.59</v>
      </c>
      <c r="R307" s="24">
        <f t="shared" si="204"/>
        <v>9.18</v>
      </c>
      <c r="S307" s="94">
        <f t="shared" si="156"/>
        <v>4.08</v>
      </c>
      <c r="T307" s="196">
        <f t="shared" si="205"/>
        <v>8.16</v>
      </c>
      <c r="U307" s="95"/>
      <c r="V307" s="95"/>
      <c r="W307" s="95"/>
      <c r="X307" s="95"/>
      <c r="Y307" s="95"/>
      <c r="Z307" s="95"/>
      <c r="AA307" s="95"/>
      <c r="AB307" s="95"/>
      <c r="AC307" s="95"/>
      <c r="AD307" s="95"/>
      <c r="AE307" s="95"/>
      <c r="AF307" s="95"/>
      <c r="AG307" s="96">
        <f t="shared" si="200"/>
        <v>0</v>
      </c>
      <c r="AH307" s="198"/>
      <c r="AI307" s="198"/>
      <c r="AJ307" s="198">
        <f t="shared" si="185"/>
        <v>0</v>
      </c>
      <c r="AK307" s="95"/>
      <c r="AL307" s="95"/>
      <c r="AM307" s="95"/>
      <c r="AN307" s="95"/>
      <c r="AO307" s="95"/>
      <c r="AP307" s="97"/>
      <c r="AQ307" s="97"/>
      <c r="AR307" s="97"/>
      <c r="AS307" s="97"/>
      <c r="AT307" s="97"/>
      <c r="AU307" s="97"/>
      <c r="AV307" s="97"/>
      <c r="AW307" s="98">
        <f t="shared" si="198"/>
        <v>0</v>
      </c>
      <c r="AX307" s="118">
        <v>4.08</v>
      </c>
      <c r="AY307" s="119">
        <v>2.5499999999999998</v>
      </c>
      <c r="AZ307" s="118">
        <f t="shared" si="186"/>
        <v>0</v>
      </c>
      <c r="BA307" s="120"/>
      <c r="BB307" s="120"/>
      <c r="BC307" s="120"/>
      <c r="BD307" s="120"/>
      <c r="BE307" s="120"/>
      <c r="BF307" s="121"/>
      <c r="BG307" s="121"/>
      <c r="BH307" s="121"/>
      <c r="BI307" s="121"/>
      <c r="BJ307" s="121"/>
      <c r="BK307" s="120"/>
      <c r="BL307" s="120"/>
      <c r="BM307" s="100">
        <f t="shared" si="181"/>
        <v>0</v>
      </c>
      <c r="BN307" s="122"/>
      <c r="BO307" s="123">
        <f t="shared" si="199"/>
        <v>0</v>
      </c>
      <c r="BP307" s="243"/>
      <c r="BQ307" s="196"/>
      <c r="BR307" s="197">
        <v>2</v>
      </c>
      <c r="BS307" s="198">
        <f t="shared" si="206"/>
        <v>0.66666666666666663</v>
      </c>
      <c r="BT307" s="198">
        <f t="shared" si="197"/>
        <v>2</v>
      </c>
      <c r="BU307" s="579">
        <f t="shared" ref="BU307:BU312" si="209">BR307</f>
        <v>2</v>
      </c>
      <c r="BV307" s="565"/>
      <c r="BW307" s="200"/>
      <c r="BX307" s="199"/>
      <c r="BY307" s="199"/>
      <c r="BZ307" s="200"/>
      <c r="CA307" s="201">
        <f t="shared" si="207"/>
        <v>4.08</v>
      </c>
      <c r="CB307" s="199">
        <f t="shared" si="208"/>
        <v>2.5499999999999998</v>
      </c>
      <c r="CC307" s="586"/>
      <c r="CD307" s="595">
        <f t="shared" si="194"/>
        <v>3.3149999999999999</v>
      </c>
      <c r="CE307" s="201">
        <f t="shared" si="195"/>
        <v>6.63</v>
      </c>
      <c r="CF307" s="723">
        <f>SUM(CE307:CE312)</f>
        <v>38.100000000000009</v>
      </c>
      <c r="CG307" s="605"/>
      <c r="CH307" s="706" t="str">
        <f t="shared" si="183"/>
        <v/>
      </c>
      <c r="CI307" s="199" t="str">
        <f t="shared" si="184"/>
        <v/>
      </c>
      <c r="CJ307" s="529" t="e">
        <f t="shared" si="182"/>
        <v>#VALUE!</v>
      </c>
      <c r="CK307" s="732" t="e">
        <f>SUM(CJ307:CJ312)</f>
        <v>#VALUE!</v>
      </c>
      <c r="CL307" s="794" t="e">
        <f>(CF307-CK307)/CF307</f>
        <v>#VALUE!</v>
      </c>
    </row>
    <row r="308" spans="1:90" ht="13.15" customHeight="1" x14ac:dyDescent="0.25">
      <c r="A308" s="735"/>
      <c r="B308" s="124"/>
      <c r="C308" s="712"/>
      <c r="D308" s="383">
        <v>302</v>
      </c>
      <c r="E308" s="131" t="s">
        <v>738</v>
      </c>
      <c r="F308" s="182" t="s">
        <v>739</v>
      </c>
      <c r="G308" s="293" t="s">
        <v>1264</v>
      </c>
      <c r="H308" s="9">
        <v>1</v>
      </c>
      <c r="I308" s="80"/>
      <c r="J308" s="81">
        <f t="shared" si="201"/>
        <v>3.7398373983739837</v>
      </c>
      <c r="K308" s="80">
        <v>4.5999999999999996</v>
      </c>
      <c r="L308" s="80">
        <f t="shared" si="193"/>
        <v>3.7398373983739837</v>
      </c>
      <c r="M308" s="80">
        <f t="shared" si="202"/>
        <v>4.5999999999999996</v>
      </c>
      <c r="N308" s="140">
        <f t="shared" si="155"/>
        <v>5.1059999999999999</v>
      </c>
      <c r="O308" s="10">
        <f t="shared" si="153"/>
        <v>1.6099999999999999</v>
      </c>
      <c r="P308" s="10">
        <f t="shared" si="203"/>
        <v>5.1059999999999999</v>
      </c>
      <c r="Q308" s="11">
        <f t="shared" si="154"/>
        <v>6.2099999999999991</v>
      </c>
      <c r="R308" s="12">
        <f t="shared" si="204"/>
        <v>6.2099999999999991</v>
      </c>
      <c r="S308" s="4">
        <f t="shared" si="156"/>
        <v>5.52</v>
      </c>
      <c r="T308" s="137">
        <f t="shared" si="205"/>
        <v>5.52</v>
      </c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4">
        <f t="shared" si="200"/>
        <v>0</v>
      </c>
      <c r="AH308" s="63"/>
      <c r="AI308" s="63"/>
      <c r="AJ308" s="63">
        <f t="shared" si="185"/>
        <v>0</v>
      </c>
      <c r="AK308" s="43"/>
      <c r="AL308" s="43"/>
      <c r="AM308" s="43"/>
      <c r="AN308" s="43"/>
      <c r="AO308" s="43"/>
      <c r="AP308" s="54"/>
      <c r="AQ308" s="54"/>
      <c r="AR308" s="54"/>
      <c r="AS308" s="54"/>
      <c r="AT308" s="54"/>
      <c r="AU308" s="54"/>
      <c r="AV308" s="54"/>
      <c r="AW308" s="45">
        <f t="shared" si="198"/>
        <v>0</v>
      </c>
      <c r="AX308" s="51">
        <v>5.52</v>
      </c>
      <c r="AY308" s="46">
        <v>3.46</v>
      </c>
      <c r="AZ308" s="51">
        <f t="shared" si="186"/>
        <v>0</v>
      </c>
      <c r="BA308" s="75"/>
      <c r="BB308" s="75"/>
      <c r="BC308" s="75"/>
      <c r="BD308" s="75"/>
      <c r="BE308" s="75"/>
      <c r="BF308" s="74"/>
      <c r="BG308" s="74"/>
      <c r="BH308" s="74"/>
      <c r="BI308" s="74"/>
      <c r="BJ308" s="74"/>
      <c r="BK308" s="75"/>
      <c r="BL308" s="75"/>
      <c r="BM308" s="47">
        <f t="shared" si="181"/>
        <v>0</v>
      </c>
      <c r="BN308" s="61"/>
      <c r="BO308" s="60">
        <f t="shared" si="199"/>
        <v>0</v>
      </c>
      <c r="BP308" s="141"/>
      <c r="BQ308" s="137"/>
      <c r="BR308" s="138">
        <v>1</v>
      </c>
      <c r="BS308" s="63">
        <f t="shared" si="206"/>
        <v>0.33333333333333331</v>
      </c>
      <c r="BT308" s="63">
        <f t="shared" si="197"/>
        <v>1</v>
      </c>
      <c r="BU308" s="577">
        <f t="shared" si="209"/>
        <v>1</v>
      </c>
      <c r="BV308" s="566"/>
      <c r="BW308" s="139"/>
      <c r="BX308" s="59"/>
      <c r="BY308" s="59"/>
      <c r="BZ308" s="139"/>
      <c r="CA308" s="5">
        <f t="shared" si="207"/>
        <v>5.52</v>
      </c>
      <c r="CB308" s="59">
        <f t="shared" si="208"/>
        <v>3.46</v>
      </c>
      <c r="CC308" s="587"/>
      <c r="CD308" s="596">
        <f t="shared" si="194"/>
        <v>4.49</v>
      </c>
      <c r="CE308" s="5">
        <f t="shared" si="195"/>
        <v>4.49</v>
      </c>
      <c r="CF308" s="724"/>
      <c r="CG308" s="606"/>
      <c r="CH308" s="707" t="str">
        <f t="shared" si="183"/>
        <v/>
      </c>
      <c r="CI308" s="59" t="str">
        <f t="shared" si="184"/>
        <v/>
      </c>
      <c r="CJ308" s="530" t="e">
        <f t="shared" si="182"/>
        <v>#VALUE!</v>
      </c>
      <c r="CK308" s="727"/>
      <c r="CL308" s="792"/>
    </row>
    <row r="309" spans="1:90" ht="13.15" customHeight="1" x14ac:dyDescent="0.25">
      <c r="A309" s="735"/>
      <c r="B309" s="124"/>
      <c r="C309" s="712"/>
      <c r="D309" s="383">
        <v>303</v>
      </c>
      <c r="E309" s="131" t="s">
        <v>740</v>
      </c>
      <c r="F309" s="182" t="s">
        <v>741</v>
      </c>
      <c r="G309" s="293" t="s">
        <v>1264</v>
      </c>
      <c r="H309" s="9">
        <v>2</v>
      </c>
      <c r="I309" s="80"/>
      <c r="J309" s="81">
        <f t="shared" si="201"/>
        <v>5.691056910569106</v>
      </c>
      <c r="K309" s="80">
        <v>7</v>
      </c>
      <c r="L309" s="80">
        <f t="shared" si="193"/>
        <v>11.382113821138212</v>
      </c>
      <c r="M309" s="80">
        <f t="shared" si="202"/>
        <v>14</v>
      </c>
      <c r="N309" s="140">
        <f t="shared" si="155"/>
        <v>7.7700000000000005</v>
      </c>
      <c r="O309" s="10">
        <f t="shared" si="153"/>
        <v>2.4499999999999997</v>
      </c>
      <c r="P309" s="10">
        <f t="shared" si="203"/>
        <v>15.540000000000001</v>
      </c>
      <c r="Q309" s="11">
        <f t="shared" si="154"/>
        <v>9.4499999999999993</v>
      </c>
      <c r="R309" s="12">
        <f t="shared" si="204"/>
        <v>18.899999999999999</v>
      </c>
      <c r="S309" s="4">
        <f t="shared" si="156"/>
        <v>8.4</v>
      </c>
      <c r="T309" s="137">
        <f t="shared" si="205"/>
        <v>16.8</v>
      </c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4">
        <f t="shared" si="200"/>
        <v>0</v>
      </c>
      <c r="AH309" s="63"/>
      <c r="AI309" s="63"/>
      <c r="AJ309" s="63">
        <f t="shared" si="185"/>
        <v>0</v>
      </c>
      <c r="AK309" s="43"/>
      <c r="AL309" s="43"/>
      <c r="AM309" s="43"/>
      <c r="AN309" s="43"/>
      <c r="AO309" s="43"/>
      <c r="AP309" s="54"/>
      <c r="AQ309" s="54"/>
      <c r="AR309" s="54"/>
      <c r="AS309" s="54"/>
      <c r="AT309" s="54"/>
      <c r="AU309" s="54"/>
      <c r="AV309" s="54"/>
      <c r="AW309" s="45">
        <f t="shared" si="198"/>
        <v>0</v>
      </c>
      <c r="AX309" s="51">
        <v>8.4</v>
      </c>
      <c r="AY309" s="46">
        <v>5.2</v>
      </c>
      <c r="AZ309" s="51">
        <f t="shared" si="186"/>
        <v>0</v>
      </c>
      <c r="BA309" s="75"/>
      <c r="BB309" s="75"/>
      <c r="BC309" s="75"/>
      <c r="BD309" s="75"/>
      <c r="BE309" s="75"/>
      <c r="BF309" s="74"/>
      <c r="BG309" s="74"/>
      <c r="BH309" s="74"/>
      <c r="BI309" s="74"/>
      <c r="BJ309" s="74"/>
      <c r="BK309" s="75"/>
      <c r="BL309" s="75"/>
      <c r="BM309" s="47">
        <f t="shared" si="181"/>
        <v>0</v>
      </c>
      <c r="BN309" s="61"/>
      <c r="BO309" s="60">
        <f t="shared" si="199"/>
        <v>0</v>
      </c>
      <c r="BP309" s="141"/>
      <c r="BQ309" s="137"/>
      <c r="BR309" s="138">
        <v>2</v>
      </c>
      <c r="BS309" s="63">
        <f t="shared" si="206"/>
        <v>0.66666666666666663</v>
      </c>
      <c r="BT309" s="63">
        <f t="shared" si="197"/>
        <v>2</v>
      </c>
      <c r="BU309" s="577">
        <f t="shared" si="209"/>
        <v>2</v>
      </c>
      <c r="BV309" s="566"/>
      <c r="BW309" s="139"/>
      <c r="BX309" s="59"/>
      <c r="BY309" s="59"/>
      <c r="BZ309" s="139"/>
      <c r="CA309" s="5">
        <f t="shared" si="207"/>
        <v>8.4</v>
      </c>
      <c r="CB309" s="59">
        <f t="shared" si="208"/>
        <v>5.2</v>
      </c>
      <c r="CC309" s="587"/>
      <c r="CD309" s="596">
        <f t="shared" si="194"/>
        <v>6.8000000000000007</v>
      </c>
      <c r="CE309" s="5">
        <f t="shared" si="195"/>
        <v>13.600000000000001</v>
      </c>
      <c r="CF309" s="724"/>
      <c r="CG309" s="606"/>
      <c r="CH309" s="707" t="str">
        <f t="shared" si="183"/>
        <v/>
      </c>
      <c r="CI309" s="59" t="str">
        <f t="shared" si="184"/>
        <v/>
      </c>
      <c r="CJ309" s="530" t="e">
        <f t="shared" si="182"/>
        <v>#VALUE!</v>
      </c>
      <c r="CK309" s="727"/>
      <c r="CL309" s="792"/>
    </row>
    <row r="310" spans="1:90" ht="13.15" customHeight="1" x14ac:dyDescent="0.25">
      <c r="A310" s="735"/>
      <c r="B310" s="124"/>
      <c r="C310" s="712"/>
      <c r="D310" s="383">
        <v>304</v>
      </c>
      <c r="E310" s="131" t="s">
        <v>800</v>
      </c>
      <c r="F310" s="182" t="s">
        <v>801</v>
      </c>
      <c r="G310" s="293" t="s">
        <v>1264</v>
      </c>
      <c r="H310" s="9">
        <v>1</v>
      </c>
      <c r="I310" s="80"/>
      <c r="J310" s="81">
        <f t="shared" si="201"/>
        <v>1.3821138211382114</v>
      </c>
      <c r="K310" s="80">
        <v>1.7</v>
      </c>
      <c r="L310" s="80">
        <f t="shared" si="193"/>
        <v>1.3821138211382114</v>
      </c>
      <c r="M310" s="80">
        <f t="shared" si="202"/>
        <v>1.7</v>
      </c>
      <c r="N310" s="140">
        <f t="shared" si="155"/>
        <v>1.887</v>
      </c>
      <c r="O310" s="10">
        <f t="shared" si="153"/>
        <v>0.59499999999999997</v>
      </c>
      <c r="P310" s="10">
        <f t="shared" si="203"/>
        <v>1.887</v>
      </c>
      <c r="Q310" s="11">
        <f t="shared" si="154"/>
        <v>2.2949999999999999</v>
      </c>
      <c r="R310" s="12">
        <f t="shared" si="204"/>
        <v>2.2949999999999999</v>
      </c>
      <c r="S310" s="4">
        <f t="shared" si="156"/>
        <v>2.04</v>
      </c>
      <c r="T310" s="137">
        <f t="shared" si="205"/>
        <v>2.04</v>
      </c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4">
        <f t="shared" si="200"/>
        <v>0</v>
      </c>
      <c r="AH310" s="63"/>
      <c r="AI310" s="63"/>
      <c r="AJ310" s="63">
        <f t="shared" si="185"/>
        <v>0</v>
      </c>
      <c r="AK310" s="43"/>
      <c r="AL310" s="43"/>
      <c r="AM310" s="43"/>
      <c r="AN310" s="43"/>
      <c r="AO310" s="43"/>
      <c r="AP310" s="54"/>
      <c r="AQ310" s="54"/>
      <c r="AR310" s="54"/>
      <c r="AS310" s="54"/>
      <c r="AT310" s="54"/>
      <c r="AU310" s="54"/>
      <c r="AV310" s="54"/>
      <c r="AW310" s="45">
        <f t="shared" si="198"/>
        <v>0</v>
      </c>
      <c r="AX310" s="51">
        <v>2.04</v>
      </c>
      <c r="AY310" s="46">
        <v>1.1200000000000001</v>
      </c>
      <c r="AZ310" s="51">
        <f t="shared" si="186"/>
        <v>0</v>
      </c>
      <c r="BA310" s="75"/>
      <c r="BB310" s="75"/>
      <c r="BC310" s="75"/>
      <c r="BD310" s="75"/>
      <c r="BE310" s="75"/>
      <c r="BF310" s="74"/>
      <c r="BG310" s="74"/>
      <c r="BH310" s="74"/>
      <c r="BI310" s="74"/>
      <c r="BJ310" s="74"/>
      <c r="BK310" s="75"/>
      <c r="BL310" s="75"/>
      <c r="BM310" s="47">
        <f t="shared" si="181"/>
        <v>0</v>
      </c>
      <c r="BN310" s="61"/>
      <c r="BO310" s="60">
        <f t="shared" si="199"/>
        <v>0</v>
      </c>
      <c r="BP310" s="141"/>
      <c r="BQ310" s="137"/>
      <c r="BR310" s="138">
        <v>1</v>
      </c>
      <c r="BS310" s="63">
        <f t="shared" si="206"/>
        <v>0.33333333333333331</v>
      </c>
      <c r="BT310" s="63">
        <f t="shared" si="197"/>
        <v>1</v>
      </c>
      <c r="BU310" s="577">
        <f t="shared" si="209"/>
        <v>1</v>
      </c>
      <c r="BV310" s="566"/>
      <c r="BW310" s="139"/>
      <c r="BX310" s="59"/>
      <c r="BY310" s="59"/>
      <c r="BZ310" s="139"/>
      <c r="CA310" s="5">
        <f t="shared" si="207"/>
        <v>2.04</v>
      </c>
      <c r="CB310" s="59">
        <f t="shared" si="208"/>
        <v>1.1200000000000001</v>
      </c>
      <c r="CC310" s="587"/>
      <c r="CD310" s="596">
        <f t="shared" si="194"/>
        <v>1.58</v>
      </c>
      <c r="CE310" s="5">
        <f t="shared" si="195"/>
        <v>1.58</v>
      </c>
      <c r="CF310" s="724"/>
      <c r="CG310" s="606"/>
      <c r="CH310" s="707" t="str">
        <f t="shared" si="183"/>
        <v/>
      </c>
      <c r="CI310" s="59" t="str">
        <f t="shared" si="184"/>
        <v/>
      </c>
      <c r="CJ310" s="530" t="e">
        <f t="shared" si="182"/>
        <v>#VALUE!</v>
      </c>
      <c r="CK310" s="727"/>
      <c r="CL310" s="792"/>
    </row>
    <row r="311" spans="1:90" ht="13.15" customHeight="1" x14ac:dyDescent="0.25">
      <c r="A311" s="735"/>
      <c r="B311" s="124"/>
      <c r="C311" s="712"/>
      <c r="D311" s="383">
        <v>305</v>
      </c>
      <c r="E311" s="131" t="s">
        <v>312</v>
      </c>
      <c r="F311" s="182" t="s">
        <v>311</v>
      </c>
      <c r="G311" s="293" t="s">
        <v>1264</v>
      </c>
      <c r="H311" s="9"/>
      <c r="I311" s="79"/>
      <c r="J311" s="68"/>
      <c r="K311" s="79"/>
      <c r="L311" s="79">
        <f t="shared" si="193"/>
        <v>0</v>
      </c>
      <c r="M311" s="79"/>
      <c r="N311" s="140"/>
      <c r="O311" s="10"/>
      <c r="P311" s="10"/>
      <c r="Q311" s="11"/>
      <c r="R311" s="12"/>
      <c r="S311" s="4"/>
      <c r="T311" s="137"/>
      <c r="U311" s="43"/>
      <c r="V311" s="43"/>
      <c r="W311" s="43">
        <v>2</v>
      </c>
      <c r="X311" s="43"/>
      <c r="Y311" s="43"/>
      <c r="Z311" s="43"/>
      <c r="AA311" s="43"/>
      <c r="AB311" s="43"/>
      <c r="AC311" s="43"/>
      <c r="AD311" s="43"/>
      <c r="AE311" s="43"/>
      <c r="AF311" s="43"/>
      <c r="AG311" s="44">
        <f t="shared" si="200"/>
        <v>2</v>
      </c>
      <c r="AH311" s="69"/>
      <c r="AI311" s="69">
        <v>2.4</v>
      </c>
      <c r="AJ311" s="69">
        <f t="shared" si="185"/>
        <v>4.8</v>
      </c>
      <c r="AK311" s="43"/>
      <c r="AL311" s="43"/>
      <c r="AM311" s="43"/>
      <c r="AN311" s="43"/>
      <c r="AO311" s="43"/>
      <c r="AP311" s="54"/>
      <c r="AQ311" s="54"/>
      <c r="AR311" s="54"/>
      <c r="AS311" s="54"/>
      <c r="AT311" s="54"/>
      <c r="AU311" s="54"/>
      <c r="AV311" s="54"/>
      <c r="AW311" s="45">
        <f t="shared" si="198"/>
        <v>0</v>
      </c>
      <c r="AX311" s="51"/>
      <c r="AY311" s="46"/>
      <c r="AZ311" s="51">
        <f t="shared" si="186"/>
        <v>0</v>
      </c>
      <c r="BA311" s="75"/>
      <c r="BB311" s="75"/>
      <c r="BC311" s="75"/>
      <c r="BD311" s="75"/>
      <c r="BE311" s="75"/>
      <c r="BF311" s="74"/>
      <c r="BG311" s="74"/>
      <c r="BH311" s="74"/>
      <c r="BI311" s="74"/>
      <c r="BJ311" s="74"/>
      <c r="BK311" s="75"/>
      <c r="BL311" s="75"/>
      <c r="BM311" s="47">
        <f t="shared" si="181"/>
        <v>0</v>
      </c>
      <c r="BN311" s="61"/>
      <c r="BO311" s="60">
        <f t="shared" si="199"/>
        <v>0</v>
      </c>
      <c r="BP311" s="142"/>
      <c r="BQ311" s="137"/>
      <c r="BR311" s="138">
        <v>2</v>
      </c>
      <c r="BS311" s="63">
        <f t="shared" si="206"/>
        <v>0.66666666666666663</v>
      </c>
      <c r="BT311" s="63">
        <f t="shared" si="197"/>
        <v>2</v>
      </c>
      <c r="BU311" s="577">
        <f t="shared" si="209"/>
        <v>2</v>
      </c>
      <c r="BV311" s="566"/>
      <c r="BW311" s="139"/>
      <c r="BX311" s="59"/>
      <c r="BY311" s="59"/>
      <c r="BZ311" s="139"/>
      <c r="CA311" s="5">
        <f t="shared" si="207"/>
        <v>0</v>
      </c>
      <c r="CB311" s="59">
        <f t="shared" si="208"/>
        <v>2.4</v>
      </c>
      <c r="CC311" s="587"/>
      <c r="CD311" s="596">
        <f t="shared" si="194"/>
        <v>2.4</v>
      </c>
      <c r="CE311" s="5">
        <f t="shared" si="195"/>
        <v>4.8</v>
      </c>
      <c r="CF311" s="724"/>
      <c r="CG311" s="606"/>
      <c r="CH311" s="707" t="str">
        <f t="shared" si="183"/>
        <v/>
      </c>
      <c r="CI311" s="59" t="str">
        <f t="shared" si="184"/>
        <v/>
      </c>
      <c r="CJ311" s="530" t="e">
        <f t="shared" si="182"/>
        <v>#VALUE!</v>
      </c>
      <c r="CK311" s="727"/>
      <c r="CL311" s="792"/>
    </row>
    <row r="312" spans="1:90" ht="13.15" customHeight="1" thickBot="1" x14ac:dyDescent="0.3">
      <c r="A312" s="736"/>
      <c r="B312" s="125"/>
      <c r="C312" s="713"/>
      <c r="D312" s="384">
        <v>306</v>
      </c>
      <c r="E312" s="202" t="s">
        <v>1336</v>
      </c>
      <c r="F312" s="203" t="s">
        <v>1335</v>
      </c>
      <c r="G312" s="294" t="s">
        <v>1264</v>
      </c>
      <c r="H312" s="101"/>
      <c r="I312" s="250"/>
      <c r="J312" s="251"/>
      <c r="K312" s="250"/>
      <c r="L312" s="250">
        <f t="shared" si="193"/>
        <v>0</v>
      </c>
      <c r="M312" s="250"/>
      <c r="N312" s="204"/>
      <c r="O312" s="19"/>
      <c r="P312" s="19"/>
      <c r="Q312" s="20"/>
      <c r="R312" s="21"/>
      <c r="S312" s="205"/>
      <c r="T312" s="206"/>
      <c r="U312" s="104"/>
      <c r="V312" s="104"/>
      <c r="W312" s="104"/>
      <c r="X312" s="104"/>
      <c r="Y312" s="104"/>
      <c r="Z312" s="104"/>
      <c r="AA312" s="104"/>
      <c r="AB312" s="104"/>
      <c r="AC312" s="104"/>
      <c r="AD312" s="104"/>
      <c r="AE312" s="104"/>
      <c r="AF312" s="104">
        <v>1</v>
      </c>
      <c r="AG312" s="105">
        <f t="shared" si="200"/>
        <v>0</v>
      </c>
      <c r="AH312" s="106"/>
      <c r="AI312" s="106"/>
      <c r="AJ312" s="106">
        <f t="shared" si="185"/>
        <v>0</v>
      </c>
      <c r="AK312" s="104"/>
      <c r="AL312" s="104"/>
      <c r="AM312" s="104"/>
      <c r="AN312" s="104"/>
      <c r="AO312" s="104"/>
      <c r="AP312" s="107"/>
      <c r="AQ312" s="107"/>
      <c r="AR312" s="107"/>
      <c r="AS312" s="107"/>
      <c r="AT312" s="107"/>
      <c r="AU312" s="107"/>
      <c r="AV312" s="107"/>
      <c r="AW312" s="108">
        <f t="shared" si="198"/>
        <v>1</v>
      </c>
      <c r="AX312" s="275"/>
      <c r="AY312" s="275">
        <v>3.5</v>
      </c>
      <c r="AZ312" s="275">
        <f t="shared" si="186"/>
        <v>3.5</v>
      </c>
      <c r="BA312" s="110"/>
      <c r="BB312" s="110"/>
      <c r="BC312" s="110"/>
      <c r="BD312" s="110"/>
      <c r="BE312" s="110"/>
      <c r="BF312" s="110"/>
      <c r="BG312" s="110"/>
      <c r="BH312" s="110"/>
      <c r="BI312" s="110"/>
      <c r="BJ312" s="110">
        <v>2</v>
      </c>
      <c r="BK312" s="110"/>
      <c r="BL312" s="110"/>
      <c r="BM312" s="111">
        <f t="shared" si="181"/>
        <v>2</v>
      </c>
      <c r="BN312" s="111">
        <v>3.5</v>
      </c>
      <c r="BO312" s="111">
        <f t="shared" si="199"/>
        <v>7</v>
      </c>
      <c r="BP312" s="261" t="s">
        <v>1296</v>
      </c>
      <c r="BQ312" s="206"/>
      <c r="BR312" s="208">
        <v>2</v>
      </c>
      <c r="BS312" s="106">
        <f t="shared" si="206"/>
        <v>1</v>
      </c>
      <c r="BT312" s="106">
        <f t="shared" si="197"/>
        <v>2</v>
      </c>
      <c r="BU312" s="578">
        <f t="shared" si="209"/>
        <v>2</v>
      </c>
      <c r="BV312" s="567"/>
      <c r="BW312" s="209"/>
      <c r="BX312" s="112"/>
      <c r="BY312" s="112"/>
      <c r="BZ312" s="209"/>
      <c r="CA312" s="210">
        <f t="shared" si="207"/>
        <v>3.5</v>
      </c>
      <c r="CB312" s="112">
        <f t="shared" si="208"/>
        <v>3.5</v>
      </c>
      <c r="CC312" s="588"/>
      <c r="CD312" s="597">
        <f t="shared" si="194"/>
        <v>3.5</v>
      </c>
      <c r="CE312" s="210">
        <f t="shared" si="195"/>
        <v>7</v>
      </c>
      <c r="CF312" s="725"/>
      <c r="CG312" s="607"/>
      <c r="CH312" s="708" t="str">
        <f t="shared" si="183"/>
        <v/>
      </c>
      <c r="CI312" s="112" t="str">
        <f t="shared" si="184"/>
        <v/>
      </c>
      <c r="CJ312" s="531" t="e">
        <f t="shared" si="182"/>
        <v>#VALUE!</v>
      </c>
      <c r="CK312" s="728"/>
      <c r="CL312" s="793"/>
    </row>
    <row r="313" spans="1:90" ht="13.15" customHeight="1" x14ac:dyDescent="0.25">
      <c r="A313" s="734" t="s">
        <v>520</v>
      </c>
      <c r="B313" s="91"/>
      <c r="C313" s="711">
        <v>42</v>
      </c>
      <c r="D313" s="382">
        <v>307</v>
      </c>
      <c r="E313" s="193" t="s">
        <v>802</v>
      </c>
      <c r="F313" s="194" t="s">
        <v>803</v>
      </c>
      <c r="G313" s="292" t="s">
        <v>1264</v>
      </c>
      <c r="H313" s="92">
        <v>2</v>
      </c>
      <c r="I313" s="115"/>
      <c r="J313" s="116">
        <f t="shared" si="201"/>
        <v>23.577235772357724</v>
      </c>
      <c r="K313" s="115">
        <v>29</v>
      </c>
      <c r="L313" s="115">
        <f t="shared" si="193"/>
        <v>47.154471544715449</v>
      </c>
      <c r="M313" s="115">
        <f>H313*K313</f>
        <v>58</v>
      </c>
      <c r="N313" s="236">
        <f t="shared" ref="N313:N403" si="210">K313*1.11</f>
        <v>32.190000000000005</v>
      </c>
      <c r="O313" s="22">
        <f t="shared" ref="O313:O401" si="211">K313*35%</f>
        <v>10.149999999999999</v>
      </c>
      <c r="P313" s="22">
        <f>N313*H313</f>
        <v>64.38000000000001</v>
      </c>
      <c r="Q313" s="23">
        <f t="shared" ref="Q313:Q401" si="212">K313+O313</f>
        <v>39.15</v>
      </c>
      <c r="R313" s="24">
        <f>Q313*H313</f>
        <v>78.3</v>
      </c>
      <c r="S313" s="94">
        <f t="shared" ref="S313:S403" si="213">K313*1.2</f>
        <v>34.799999999999997</v>
      </c>
      <c r="T313" s="196">
        <f>H313*S313</f>
        <v>69.599999999999994</v>
      </c>
      <c r="U313" s="95"/>
      <c r="V313" s="95"/>
      <c r="W313" s="95"/>
      <c r="X313" s="95"/>
      <c r="Y313" s="95"/>
      <c r="Z313" s="95"/>
      <c r="AA313" s="95"/>
      <c r="AB313" s="95"/>
      <c r="AC313" s="95"/>
      <c r="AD313" s="95"/>
      <c r="AE313" s="95"/>
      <c r="AF313" s="95"/>
      <c r="AG313" s="96">
        <f t="shared" si="200"/>
        <v>0</v>
      </c>
      <c r="AH313" s="198"/>
      <c r="AI313" s="198"/>
      <c r="AJ313" s="198">
        <f t="shared" si="185"/>
        <v>0</v>
      </c>
      <c r="AK313" s="95"/>
      <c r="AL313" s="95"/>
      <c r="AM313" s="95">
        <v>3</v>
      </c>
      <c r="AN313" s="95"/>
      <c r="AO313" s="95"/>
      <c r="AP313" s="97"/>
      <c r="AQ313" s="97"/>
      <c r="AR313" s="97"/>
      <c r="AS313" s="97"/>
      <c r="AT313" s="97"/>
      <c r="AU313" s="97"/>
      <c r="AV313" s="97"/>
      <c r="AW313" s="98">
        <f t="shared" si="198"/>
        <v>3</v>
      </c>
      <c r="AX313" s="118">
        <v>34.799999999999997</v>
      </c>
      <c r="AY313" s="119">
        <v>14</v>
      </c>
      <c r="AZ313" s="118">
        <f t="shared" si="186"/>
        <v>42</v>
      </c>
      <c r="BA313" s="120"/>
      <c r="BB313" s="120"/>
      <c r="BC313" s="120"/>
      <c r="BD313" s="120"/>
      <c r="BE313" s="120"/>
      <c r="BF313" s="121"/>
      <c r="BG313" s="121"/>
      <c r="BH313" s="121"/>
      <c r="BI313" s="121"/>
      <c r="BJ313" s="121"/>
      <c r="BK313" s="120"/>
      <c r="BL313" s="120"/>
      <c r="BM313" s="100">
        <f t="shared" si="181"/>
        <v>0</v>
      </c>
      <c r="BN313" s="122"/>
      <c r="BO313" s="123">
        <f t="shared" si="199"/>
        <v>0</v>
      </c>
      <c r="BP313" s="243"/>
      <c r="BQ313" s="196"/>
      <c r="BR313" s="197">
        <v>3</v>
      </c>
      <c r="BS313" s="198">
        <f t="shared" si="206"/>
        <v>1.6666666666666667</v>
      </c>
      <c r="BT313" s="198">
        <f t="shared" ref="BT313:BT346" si="214">BR313</f>
        <v>3</v>
      </c>
      <c r="BU313" s="579">
        <f>BR313</f>
        <v>3</v>
      </c>
      <c r="BV313" s="565"/>
      <c r="BW313" s="200"/>
      <c r="BX313" s="297">
        <v>31.57</v>
      </c>
      <c r="BY313" s="298">
        <v>91.5</v>
      </c>
      <c r="BZ313" s="200"/>
      <c r="CA313" s="201">
        <f t="shared" si="207"/>
        <v>34.799999999999997</v>
      </c>
      <c r="CB313" s="199">
        <f t="shared" si="208"/>
        <v>14</v>
      </c>
      <c r="CC313" s="586"/>
      <c r="CD313" s="595">
        <f t="shared" si="194"/>
        <v>24.4</v>
      </c>
      <c r="CE313" s="201">
        <f t="shared" si="195"/>
        <v>73.199999999999989</v>
      </c>
      <c r="CF313" s="723">
        <f>SUM(CE313:CE331)</f>
        <v>3023.5349999999999</v>
      </c>
      <c r="CG313" s="605"/>
      <c r="CH313" s="706" t="str">
        <f t="shared" si="183"/>
        <v/>
      </c>
      <c r="CI313" s="199" t="str">
        <f t="shared" si="184"/>
        <v/>
      </c>
      <c r="CJ313" s="529" t="e">
        <f t="shared" si="182"/>
        <v>#VALUE!</v>
      </c>
      <c r="CK313" s="732" t="e">
        <f>SUM(CJ313:CJ331)</f>
        <v>#VALUE!</v>
      </c>
      <c r="CL313" s="794" t="e">
        <f>(CF313-CK313)/CF313</f>
        <v>#VALUE!</v>
      </c>
    </row>
    <row r="314" spans="1:90" ht="13.15" customHeight="1" x14ac:dyDescent="0.25">
      <c r="A314" s="737"/>
      <c r="B314" s="37"/>
      <c r="C314" s="714"/>
      <c r="D314" s="383">
        <v>308</v>
      </c>
      <c r="E314" s="131" t="s">
        <v>804</v>
      </c>
      <c r="F314" s="182" t="s">
        <v>805</v>
      </c>
      <c r="G314" s="293" t="s">
        <v>1264</v>
      </c>
      <c r="H314" s="9">
        <v>1</v>
      </c>
      <c r="I314" s="80"/>
      <c r="J314" s="81">
        <f t="shared" si="201"/>
        <v>40.650406504065039</v>
      </c>
      <c r="K314" s="80">
        <v>50</v>
      </c>
      <c r="L314" s="80">
        <f t="shared" si="193"/>
        <v>40.650406504065039</v>
      </c>
      <c r="M314" s="80">
        <f>H314*K314</f>
        <v>50</v>
      </c>
      <c r="N314" s="140">
        <f t="shared" si="210"/>
        <v>55.500000000000007</v>
      </c>
      <c r="O314" s="10">
        <f t="shared" si="211"/>
        <v>17.5</v>
      </c>
      <c r="P314" s="10">
        <f>N314*H314</f>
        <v>55.500000000000007</v>
      </c>
      <c r="Q314" s="11">
        <f t="shared" si="212"/>
        <v>67.5</v>
      </c>
      <c r="R314" s="12">
        <f>Q314*H314</f>
        <v>67.5</v>
      </c>
      <c r="S314" s="4">
        <f t="shared" si="213"/>
        <v>60</v>
      </c>
      <c r="T314" s="137">
        <f>H314*S314</f>
        <v>60</v>
      </c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4">
        <f t="shared" si="200"/>
        <v>0</v>
      </c>
      <c r="AH314" s="63"/>
      <c r="AI314" s="63"/>
      <c r="AJ314" s="63">
        <f t="shared" si="185"/>
        <v>0</v>
      </c>
      <c r="AK314" s="43"/>
      <c r="AL314" s="43"/>
      <c r="AM314" s="43"/>
      <c r="AN314" s="43"/>
      <c r="AO314" s="43"/>
      <c r="AP314" s="54"/>
      <c r="AQ314" s="54"/>
      <c r="AR314" s="54"/>
      <c r="AS314" s="54"/>
      <c r="AT314" s="54"/>
      <c r="AU314" s="54"/>
      <c r="AV314" s="54"/>
      <c r="AW314" s="45">
        <f t="shared" si="198"/>
        <v>0</v>
      </c>
      <c r="AX314" s="51">
        <v>60</v>
      </c>
      <c r="AY314" s="46">
        <v>25.76</v>
      </c>
      <c r="AZ314" s="51">
        <f t="shared" si="186"/>
        <v>0</v>
      </c>
      <c r="BA314" s="75"/>
      <c r="BB314" s="75"/>
      <c r="BC314" s="75"/>
      <c r="BD314" s="75"/>
      <c r="BE314" s="75"/>
      <c r="BF314" s="74"/>
      <c r="BG314" s="74"/>
      <c r="BH314" s="74"/>
      <c r="BI314" s="74"/>
      <c r="BJ314" s="74"/>
      <c r="BK314" s="75"/>
      <c r="BL314" s="75"/>
      <c r="BM314" s="47">
        <f t="shared" si="181"/>
        <v>0</v>
      </c>
      <c r="BN314" s="61"/>
      <c r="BO314" s="60">
        <f t="shared" si="199"/>
        <v>0</v>
      </c>
      <c r="BP314" s="141"/>
      <c r="BQ314" s="137"/>
      <c r="BR314" s="138">
        <v>1</v>
      </c>
      <c r="BS314" s="63">
        <f t="shared" si="206"/>
        <v>0.33333333333333331</v>
      </c>
      <c r="BT314" s="63">
        <f t="shared" si="214"/>
        <v>1</v>
      </c>
      <c r="BU314" s="577">
        <f>BR314</f>
        <v>1</v>
      </c>
      <c r="BV314" s="566"/>
      <c r="BW314" s="139"/>
      <c r="BX314" s="59"/>
      <c r="BY314" s="59"/>
      <c r="BZ314" s="139"/>
      <c r="CA314" s="5">
        <f t="shared" si="207"/>
        <v>60</v>
      </c>
      <c r="CB314" s="59">
        <f t="shared" si="208"/>
        <v>25.76</v>
      </c>
      <c r="CC314" s="587"/>
      <c r="CD314" s="596">
        <f t="shared" si="194"/>
        <v>42.88</v>
      </c>
      <c r="CE314" s="5">
        <f t="shared" si="195"/>
        <v>42.88</v>
      </c>
      <c r="CF314" s="724"/>
      <c r="CG314" s="606"/>
      <c r="CH314" s="707" t="str">
        <f t="shared" si="183"/>
        <v/>
      </c>
      <c r="CI314" s="59" t="str">
        <f t="shared" si="184"/>
        <v/>
      </c>
      <c r="CJ314" s="530" t="e">
        <f t="shared" si="182"/>
        <v>#VALUE!</v>
      </c>
      <c r="CK314" s="727"/>
      <c r="CL314" s="792"/>
    </row>
    <row r="315" spans="1:90" ht="13.15" customHeight="1" x14ac:dyDescent="0.25">
      <c r="A315" s="737"/>
      <c r="B315" s="37"/>
      <c r="C315" s="714"/>
      <c r="D315" s="383">
        <v>309</v>
      </c>
      <c r="E315" s="131" t="s">
        <v>806</v>
      </c>
      <c r="F315" s="182" t="s">
        <v>807</v>
      </c>
      <c r="G315" s="293" t="s">
        <v>1264</v>
      </c>
      <c r="H315" s="9">
        <v>2</v>
      </c>
      <c r="I315" s="80"/>
      <c r="J315" s="81">
        <f t="shared" si="201"/>
        <v>36.585365853658537</v>
      </c>
      <c r="K315" s="80">
        <v>45</v>
      </c>
      <c r="L315" s="80">
        <f t="shared" si="193"/>
        <v>73.170731707317074</v>
      </c>
      <c r="M315" s="80">
        <f>H315*K315</f>
        <v>90</v>
      </c>
      <c r="N315" s="140">
        <f t="shared" si="210"/>
        <v>49.95</v>
      </c>
      <c r="O315" s="10">
        <f t="shared" si="211"/>
        <v>15.749999999999998</v>
      </c>
      <c r="P315" s="10">
        <f>N315*H315</f>
        <v>99.9</v>
      </c>
      <c r="Q315" s="11">
        <f t="shared" si="212"/>
        <v>60.75</v>
      </c>
      <c r="R315" s="12">
        <f>Q315*H315</f>
        <v>121.5</v>
      </c>
      <c r="S315" s="4">
        <f t="shared" si="213"/>
        <v>54</v>
      </c>
      <c r="T315" s="137">
        <f>H315*S315</f>
        <v>108</v>
      </c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4">
        <f t="shared" si="200"/>
        <v>0</v>
      </c>
      <c r="AH315" s="63"/>
      <c r="AI315" s="63"/>
      <c r="AJ315" s="63">
        <f t="shared" si="185"/>
        <v>0</v>
      </c>
      <c r="AK315" s="43"/>
      <c r="AL315" s="43"/>
      <c r="AM315" s="43"/>
      <c r="AN315" s="43"/>
      <c r="AO315" s="43"/>
      <c r="AP315" s="54"/>
      <c r="AQ315" s="54"/>
      <c r="AR315" s="54"/>
      <c r="AS315" s="54"/>
      <c r="AT315" s="54"/>
      <c r="AU315" s="54"/>
      <c r="AV315" s="54"/>
      <c r="AW315" s="45">
        <f t="shared" si="198"/>
        <v>0</v>
      </c>
      <c r="AX315" s="51">
        <v>54</v>
      </c>
      <c r="AY315" s="46">
        <v>22.4</v>
      </c>
      <c r="AZ315" s="51">
        <f t="shared" si="186"/>
        <v>0</v>
      </c>
      <c r="BA315" s="75"/>
      <c r="BB315" s="75"/>
      <c r="BC315" s="75"/>
      <c r="BD315" s="75"/>
      <c r="BE315" s="75"/>
      <c r="BF315" s="74"/>
      <c r="BG315" s="74"/>
      <c r="BH315" s="74"/>
      <c r="BI315" s="74"/>
      <c r="BJ315" s="74"/>
      <c r="BK315" s="75"/>
      <c r="BL315" s="75"/>
      <c r="BM315" s="47">
        <f t="shared" si="181"/>
        <v>0</v>
      </c>
      <c r="BN315" s="61"/>
      <c r="BO315" s="60">
        <f t="shared" si="199"/>
        <v>0</v>
      </c>
      <c r="BP315" s="141"/>
      <c r="BQ315" s="137"/>
      <c r="BR315" s="138">
        <v>2</v>
      </c>
      <c r="BS315" s="63">
        <f t="shared" si="206"/>
        <v>0.66666666666666663</v>
      </c>
      <c r="BT315" s="63">
        <f t="shared" si="214"/>
        <v>2</v>
      </c>
      <c r="BU315" s="577">
        <f>BR315</f>
        <v>2</v>
      </c>
      <c r="BV315" s="566"/>
      <c r="BW315" s="139"/>
      <c r="BX315" s="87">
        <v>34.81</v>
      </c>
      <c r="BY315" s="86">
        <v>100.91</v>
      </c>
      <c r="BZ315" s="139"/>
      <c r="CA315" s="5">
        <f t="shared" si="207"/>
        <v>54</v>
      </c>
      <c r="CB315" s="59">
        <f t="shared" si="208"/>
        <v>22.4</v>
      </c>
      <c r="CC315" s="587"/>
      <c r="CD315" s="596">
        <f t="shared" si="194"/>
        <v>38.200000000000003</v>
      </c>
      <c r="CE315" s="5">
        <f t="shared" si="195"/>
        <v>76.400000000000006</v>
      </c>
      <c r="CF315" s="724"/>
      <c r="CG315" s="606"/>
      <c r="CH315" s="707" t="str">
        <f t="shared" si="183"/>
        <v/>
      </c>
      <c r="CI315" s="59" t="str">
        <f t="shared" si="184"/>
        <v/>
      </c>
      <c r="CJ315" s="530" t="e">
        <f t="shared" si="182"/>
        <v>#VALUE!</v>
      </c>
      <c r="CK315" s="727"/>
      <c r="CL315" s="792"/>
    </row>
    <row r="316" spans="1:90" ht="13.15" customHeight="1" x14ac:dyDescent="0.25">
      <c r="A316" s="737"/>
      <c r="B316" s="37"/>
      <c r="C316" s="714"/>
      <c r="D316" s="383">
        <v>310</v>
      </c>
      <c r="E316" s="133" t="s">
        <v>270</v>
      </c>
      <c r="F316" s="184" t="s">
        <v>271</v>
      </c>
      <c r="G316" s="293" t="s">
        <v>1264</v>
      </c>
      <c r="H316" s="9"/>
      <c r="I316" s="79"/>
      <c r="J316" s="68"/>
      <c r="K316" s="79"/>
      <c r="L316" s="79">
        <f t="shared" si="193"/>
        <v>0</v>
      </c>
      <c r="M316" s="79"/>
      <c r="N316" s="140"/>
      <c r="O316" s="10"/>
      <c r="P316" s="10"/>
      <c r="Q316" s="11"/>
      <c r="R316" s="12"/>
      <c r="S316" s="4"/>
      <c r="T316" s="137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4">
        <f t="shared" si="200"/>
        <v>0</v>
      </c>
      <c r="AH316" s="63"/>
      <c r="AI316" s="63"/>
      <c r="AJ316" s="63">
        <f t="shared" si="185"/>
        <v>0</v>
      </c>
      <c r="AK316" s="43"/>
      <c r="AL316" s="43"/>
      <c r="AM316" s="43"/>
      <c r="AN316" s="43"/>
      <c r="AO316" s="43"/>
      <c r="AP316" s="54"/>
      <c r="AQ316" s="54"/>
      <c r="AR316" s="54"/>
      <c r="AS316" s="54"/>
      <c r="AT316" s="54"/>
      <c r="AU316" s="54"/>
      <c r="AV316" s="54"/>
      <c r="AW316" s="45">
        <f t="shared" si="198"/>
        <v>0</v>
      </c>
      <c r="AX316" s="58"/>
      <c r="AY316" s="62"/>
      <c r="AZ316" s="58">
        <f t="shared" si="186"/>
        <v>0</v>
      </c>
      <c r="BA316" s="75"/>
      <c r="BB316" s="75"/>
      <c r="BC316" s="75"/>
      <c r="BD316" s="75"/>
      <c r="BE316" s="75"/>
      <c r="BF316" s="74"/>
      <c r="BG316" s="74"/>
      <c r="BH316" s="74"/>
      <c r="BI316" s="74"/>
      <c r="BJ316" s="74"/>
      <c r="BK316" s="75"/>
      <c r="BL316" s="75"/>
      <c r="BM316" s="47">
        <f t="shared" si="181"/>
        <v>0</v>
      </c>
      <c r="BN316" s="62"/>
      <c r="BO316" s="58">
        <f t="shared" si="199"/>
        <v>0</v>
      </c>
      <c r="BP316" s="145"/>
      <c r="BQ316" s="137"/>
      <c r="BR316" s="138">
        <v>0</v>
      </c>
      <c r="BS316" s="63">
        <f t="shared" si="206"/>
        <v>0</v>
      </c>
      <c r="BT316" s="63">
        <f t="shared" si="214"/>
        <v>0</v>
      </c>
      <c r="BU316" s="577">
        <v>1</v>
      </c>
      <c r="BV316" s="566"/>
      <c r="BW316" s="139"/>
      <c r="BX316" s="87">
        <v>34.47</v>
      </c>
      <c r="BY316" s="86">
        <v>99.9</v>
      </c>
      <c r="BZ316" s="139"/>
      <c r="CA316" s="5">
        <f t="shared" si="207"/>
        <v>99.9</v>
      </c>
      <c r="CB316" s="59">
        <f t="shared" si="208"/>
        <v>34.47</v>
      </c>
      <c r="CC316" s="587"/>
      <c r="CD316" s="596">
        <f t="shared" si="194"/>
        <v>67.185000000000002</v>
      </c>
      <c r="CE316" s="5">
        <f t="shared" si="195"/>
        <v>67.185000000000002</v>
      </c>
      <c r="CF316" s="724"/>
      <c r="CG316" s="606"/>
      <c r="CH316" s="707" t="str">
        <f t="shared" si="183"/>
        <v/>
      </c>
      <c r="CI316" s="59" t="str">
        <f t="shared" si="184"/>
        <v/>
      </c>
      <c r="CJ316" s="530" t="e">
        <f t="shared" si="182"/>
        <v>#VALUE!</v>
      </c>
      <c r="CK316" s="727"/>
      <c r="CL316" s="792"/>
    </row>
    <row r="317" spans="1:90" ht="13.15" customHeight="1" x14ac:dyDescent="0.25">
      <c r="A317" s="737"/>
      <c r="B317" s="37"/>
      <c r="C317" s="714"/>
      <c r="D317" s="383">
        <v>311</v>
      </c>
      <c r="E317" s="133"/>
      <c r="F317" s="184" t="s">
        <v>791</v>
      </c>
      <c r="G317" s="293" t="s">
        <v>1264</v>
      </c>
      <c r="H317" s="9"/>
      <c r="I317" s="79"/>
      <c r="J317" s="68"/>
      <c r="K317" s="79"/>
      <c r="L317" s="79">
        <f t="shared" si="193"/>
        <v>0</v>
      </c>
      <c r="M317" s="79"/>
      <c r="N317" s="140"/>
      <c r="O317" s="10"/>
      <c r="P317" s="10"/>
      <c r="Q317" s="11"/>
      <c r="R317" s="12"/>
      <c r="S317" s="4"/>
      <c r="T317" s="137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4">
        <f t="shared" si="200"/>
        <v>0</v>
      </c>
      <c r="AH317" s="44">
        <v>33.15</v>
      </c>
      <c r="AI317" s="44">
        <v>22.48</v>
      </c>
      <c r="AJ317" s="44">
        <f t="shared" si="185"/>
        <v>0</v>
      </c>
      <c r="AK317" s="43"/>
      <c r="AL317" s="43"/>
      <c r="AM317" s="43"/>
      <c r="AN317" s="43"/>
      <c r="AO317" s="43"/>
      <c r="AP317" s="54"/>
      <c r="AQ317" s="54"/>
      <c r="AR317" s="54"/>
      <c r="AS317" s="54"/>
      <c r="AT317" s="54"/>
      <c r="AU317" s="54"/>
      <c r="AV317" s="54"/>
      <c r="AW317" s="45">
        <f t="shared" si="198"/>
        <v>0</v>
      </c>
      <c r="AX317" s="58"/>
      <c r="AY317" s="62"/>
      <c r="AZ317" s="58">
        <f t="shared" si="186"/>
        <v>0</v>
      </c>
      <c r="BA317" s="75"/>
      <c r="BB317" s="75"/>
      <c r="BC317" s="75"/>
      <c r="BD317" s="75"/>
      <c r="BE317" s="75"/>
      <c r="BF317" s="74"/>
      <c r="BG317" s="74"/>
      <c r="BH317" s="74"/>
      <c r="BI317" s="74"/>
      <c r="BJ317" s="74"/>
      <c r="BK317" s="75"/>
      <c r="BL317" s="75"/>
      <c r="BM317" s="47">
        <f t="shared" si="181"/>
        <v>0</v>
      </c>
      <c r="BN317" s="62"/>
      <c r="BO317" s="58">
        <f t="shared" si="199"/>
        <v>0</v>
      </c>
      <c r="BP317" s="145"/>
      <c r="BQ317" s="137"/>
      <c r="BR317" s="138">
        <v>0</v>
      </c>
      <c r="BS317" s="63">
        <f t="shared" si="206"/>
        <v>0</v>
      </c>
      <c r="BT317" s="63">
        <f t="shared" si="214"/>
        <v>0</v>
      </c>
      <c r="BU317" s="577">
        <v>1</v>
      </c>
      <c r="BV317" s="566"/>
      <c r="BW317" s="139"/>
      <c r="BX317" s="59"/>
      <c r="BY317" s="59"/>
      <c r="BZ317" s="139"/>
      <c r="CA317" s="5">
        <f t="shared" si="207"/>
        <v>33.15</v>
      </c>
      <c r="CB317" s="59">
        <f t="shared" si="208"/>
        <v>22.48</v>
      </c>
      <c r="CC317" s="587"/>
      <c r="CD317" s="596">
        <f t="shared" si="194"/>
        <v>27.814999999999998</v>
      </c>
      <c r="CE317" s="5">
        <f t="shared" si="195"/>
        <v>27.814999999999998</v>
      </c>
      <c r="CF317" s="724"/>
      <c r="CG317" s="606"/>
      <c r="CH317" s="707" t="str">
        <f t="shared" si="183"/>
        <v/>
      </c>
      <c r="CI317" s="59" t="str">
        <f t="shared" si="184"/>
        <v/>
      </c>
      <c r="CJ317" s="530" t="e">
        <f t="shared" si="182"/>
        <v>#VALUE!</v>
      </c>
      <c r="CK317" s="727"/>
      <c r="CL317" s="792"/>
    </row>
    <row r="318" spans="1:90" ht="13.15" customHeight="1" x14ac:dyDescent="0.25">
      <c r="A318" s="737"/>
      <c r="B318" s="37"/>
      <c r="C318" s="714"/>
      <c r="D318" s="383">
        <v>312</v>
      </c>
      <c r="E318" s="133"/>
      <c r="F318" s="184" t="s">
        <v>792</v>
      </c>
      <c r="G318" s="293" t="s">
        <v>1264</v>
      </c>
      <c r="H318" s="9"/>
      <c r="I318" s="79"/>
      <c r="J318" s="68"/>
      <c r="K318" s="79"/>
      <c r="L318" s="79">
        <f t="shared" si="193"/>
        <v>0</v>
      </c>
      <c r="M318" s="79"/>
      <c r="N318" s="140"/>
      <c r="O318" s="10"/>
      <c r="P318" s="10"/>
      <c r="Q318" s="11"/>
      <c r="R318" s="12"/>
      <c r="S318" s="4"/>
      <c r="T318" s="137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4">
        <f t="shared" si="200"/>
        <v>0</v>
      </c>
      <c r="AH318" s="44">
        <v>19.55</v>
      </c>
      <c r="AI318" s="44">
        <v>13.2</v>
      </c>
      <c r="AJ318" s="44">
        <f t="shared" si="185"/>
        <v>0</v>
      </c>
      <c r="AK318" s="43"/>
      <c r="AL318" s="43"/>
      <c r="AM318" s="43"/>
      <c r="AN318" s="43"/>
      <c r="AO318" s="43"/>
      <c r="AP318" s="54"/>
      <c r="AQ318" s="54"/>
      <c r="AR318" s="54"/>
      <c r="AS318" s="54"/>
      <c r="AT318" s="54"/>
      <c r="AU318" s="54"/>
      <c r="AV318" s="54"/>
      <c r="AW318" s="45">
        <f t="shared" si="198"/>
        <v>0</v>
      </c>
      <c r="AX318" s="58"/>
      <c r="AY318" s="62"/>
      <c r="AZ318" s="58">
        <f t="shared" si="186"/>
        <v>0</v>
      </c>
      <c r="BA318" s="75"/>
      <c r="BB318" s="75"/>
      <c r="BC318" s="75"/>
      <c r="BD318" s="75"/>
      <c r="BE318" s="75"/>
      <c r="BF318" s="74"/>
      <c r="BG318" s="74"/>
      <c r="BH318" s="74"/>
      <c r="BI318" s="74"/>
      <c r="BJ318" s="74"/>
      <c r="BK318" s="75"/>
      <c r="BL318" s="75"/>
      <c r="BM318" s="47">
        <f t="shared" si="181"/>
        <v>0</v>
      </c>
      <c r="BN318" s="62"/>
      <c r="BO318" s="58">
        <f t="shared" si="199"/>
        <v>0</v>
      </c>
      <c r="BP318" s="145"/>
      <c r="BQ318" s="137"/>
      <c r="BR318" s="138">
        <v>0</v>
      </c>
      <c r="BS318" s="63">
        <f t="shared" si="206"/>
        <v>0</v>
      </c>
      <c r="BT318" s="63">
        <f t="shared" si="214"/>
        <v>0</v>
      </c>
      <c r="BU318" s="577">
        <v>1</v>
      </c>
      <c r="BV318" s="566"/>
      <c r="BW318" s="139"/>
      <c r="BX318" s="59"/>
      <c r="BY318" s="59"/>
      <c r="BZ318" s="139"/>
      <c r="CA318" s="5">
        <f t="shared" si="207"/>
        <v>19.55</v>
      </c>
      <c r="CB318" s="59">
        <f t="shared" si="208"/>
        <v>13.2</v>
      </c>
      <c r="CC318" s="587"/>
      <c r="CD318" s="596">
        <f t="shared" si="194"/>
        <v>16.375</v>
      </c>
      <c r="CE318" s="5">
        <f t="shared" si="195"/>
        <v>16.375</v>
      </c>
      <c r="CF318" s="724"/>
      <c r="CG318" s="606"/>
      <c r="CH318" s="707" t="str">
        <f t="shared" si="183"/>
        <v/>
      </c>
      <c r="CI318" s="59" t="str">
        <f t="shared" si="184"/>
        <v/>
      </c>
      <c r="CJ318" s="530" t="e">
        <f t="shared" si="182"/>
        <v>#VALUE!</v>
      </c>
      <c r="CK318" s="727"/>
      <c r="CL318" s="792"/>
    </row>
    <row r="319" spans="1:90" ht="13.15" customHeight="1" x14ac:dyDescent="0.25">
      <c r="A319" s="737"/>
      <c r="B319" s="37"/>
      <c r="C319" s="714"/>
      <c r="D319" s="383">
        <v>313</v>
      </c>
      <c r="E319" s="131" t="s">
        <v>808</v>
      </c>
      <c r="F319" s="182" t="s">
        <v>809</v>
      </c>
      <c r="G319" s="293" t="s">
        <v>1264</v>
      </c>
      <c r="H319" s="9">
        <v>3</v>
      </c>
      <c r="I319" s="80"/>
      <c r="J319" s="81">
        <f t="shared" si="201"/>
        <v>73.089430894308933</v>
      </c>
      <c r="K319" s="80">
        <v>89.899999999999991</v>
      </c>
      <c r="L319" s="80">
        <f t="shared" si="193"/>
        <v>219.26829268292681</v>
      </c>
      <c r="M319" s="80">
        <f>H319*K319</f>
        <v>269.7</v>
      </c>
      <c r="N319" s="140">
        <f t="shared" si="210"/>
        <v>99.789000000000001</v>
      </c>
      <c r="O319" s="10">
        <f t="shared" si="211"/>
        <v>31.464999999999996</v>
      </c>
      <c r="P319" s="10">
        <f>N319*H319</f>
        <v>299.36700000000002</v>
      </c>
      <c r="Q319" s="11">
        <f t="shared" si="212"/>
        <v>121.36499999999998</v>
      </c>
      <c r="R319" s="12">
        <f>Q319*H319</f>
        <v>364.09499999999991</v>
      </c>
      <c r="S319" s="4">
        <f t="shared" si="213"/>
        <v>107.87999999999998</v>
      </c>
      <c r="T319" s="137">
        <f>H319*S319</f>
        <v>323.63999999999993</v>
      </c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4">
        <f t="shared" si="200"/>
        <v>0</v>
      </c>
      <c r="AH319" s="44">
        <v>72.25</v>
      </c>
      <c r="AI319" s="44">
        <v>51.81</v>
      </c>
      <c r="AJ319" s="44">
        <f t="shared" ref="AJ319:AJ330" si="215">AG319*AI319</f>
        <v>0</v>
      </c>
      <c r="AK319" s="43"/>
      <c r="AL319" s="43"/>
      <c r="AM319" s="43"/>
      <c r="AN319" s="43"/>
      <c r="AO319" s="43"/>
      <c r="AP319" s="54"/>
      <c r="AQ319" s="54"/>
      <c r="AR319" s="54"/>
      <c r="AS319" s="54"/>
      <c r="AT319" s="54"/>
      <c r="AU319" s="54"/>
      <c r="AV319" s="54"/>
      <c r="AW319" s="45">
        <f t="shared" si="198"/>
        <v>0</v>
      </c>
      <c r="AX319" s="51">
        <v>107.88</v>
      </c>
      <c r="AY319" s="46">
        <v>59.36</v>
      </c>
      <c r="AZ319" s="51">
        <f>AW319*AY319</f>
        <v>0</v>
      </c>
      <c r="BA319" s="75"/>
      <c r="BB319" s="75"/>
      <c r="BC319" s="75"/>
      <c r="BD319" s="75"/>
      <c r="BE319" s="75"/>
      <c r="BF319" s="74"/>
      <c r="BG319" s="74"/>
      <c r="BH319" s="74"/>
      <c r="BI319" s="74"/>
      <c r="BJ319" s="74"/>
      <c r="BK319" s="75"/>
      <c r="BL319" s="75"/>
      <c r="BM319" s="47">
        <f t="shared" si="181"/>
        <v>0</v>
      </c>
      <c r="BN319" s="61"/>
      <c r="BO319" s="60">
        <f t="shared" si="199"/>
        <v>0</v>
      </c>
      <c r="BP319" s="141"/>
      <c r="BQ319" s="137"/>
      <c r="BR319" s="138">
        <v>3</v>
      </c>
      <c r="BS319" s="63">
        <f t="shared" si="206"/>
        <v>1</v>
      </c>
      <c r="BT319" s="63">
        <f t="shared" si="214"/>
        <v>3</v>
      </c>
      <c r="BU319" s="577">
        <f>BR319</f>
        <v>3</v>
      </c>
      <c r="BV319" s="566"/>
      <c r="BW319" s="139"/>
      <c r="BX319" s="87">
        <v>47.04</v>
      </c>
      <c r="BY319" s="86">
        <v>136.34</v>
      </c>
      <c r="BZ319" s="139"/>
      <c r="CA319" s="5">
        <f t="shared" si="207"/>
        <v>72.25</v>
      </c>
      <c r="CB319" s="59">
        <f t="shared" si="208"/>
        <v>47.04</v>
      </c>
      <c r="CC319" s="587"/>
      <c r="CD319" s="596">
        <f t="shared" si="194"/>
        <v>59.644999999999996</v>
      </c>
      <c r="CE319" s="5">
        <f t="shared" si="195"/>
        <v>178.935</v>
      </c>
      <c r="CF319" s="724"/>
      <c r="CG319" s="606"/>
      <c r="CH319" s="707" t="str">
        <f t="shared" si="183"/>
        <v/>
      </c>
      <c r="CI319" s="59" t="str">
        <f t="shared" si="184"/>
        <v/>
      </c>
      <c r="CJ319" s="530" t="e">
        <f t="shared" si="182"/>
        <v>#VALUE!</v>
      </c>
      <c r="CK319" s="727"/>
      <c r="CL319" s="792"/>
    </row>
    <row r="320" spans="1:90" ht="13.15" customHeight="1" x14ac:dyDescent="0.25">
      <c r="A320" s="737"/>
      <c r="B320" s="37"/>
      <c r="C320" s="714"/>
      <c r="D320" s="383">
        <v>314</v>
      </c>
      <c r="E320" s="131" t="s">
        <v>810</v>
      </c>
      <c r="F320" s="182" t="s">
        <v>811</v>
      </c>
      <c r="G320" s="293" t="s">
        <v>1264</v>
      </c>
      <c r="H320" s="9">
        <v>2</v>
      </c>
      <c r="I320" s="80"/>
      <c r="J320" s="81">
        <f t="shared" si="201"/>
        <v>79.674796747967477</v>
      </c>
      <c r="K320" s="80">
        <v>98</v>
      </c>
      <c r="L320" s="80">
        <f t="shared" si="193"/>
        <v>159.34959349593495</v>
      </c>
      <c r="M320" s="80">
        <f>H320*K320</f>
        <v>196</v>
      </c>
      <c r="N320" s="140">
        <f t="shared" si="210"/>
        <v>108.78000000000002</v>
      </c>
      <c r="O320" s="10">
        <f t="shared" si="211"/>
        <v>34.299999999999997</v>
      </c>
      <c r="P320" s="10">
        <f>N320*H320</f>
        <v>217.56000000000003</v>
      </c>
      <c r="Q320" s="11">
        <f t="shared" si="212"/>
        <v>132.30000000000001</v>
      </c>
      <c r="R320" s="12">
        <f>Q320*H320</f>
        <v>264.60000000000002</v>
      </c>
      <c r="S320" s="4">
        <f t="shared" si="213"/>
        <v>117.6</v>
      </c>
      <c r="T320" s="137">
        <f>H320*S320</f>
        <v>235.2</v>
      </c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4">
        <f t="shared" si="200"/>
        <v>0</v>
      </c>
      <c r="AH320" s="44">
        <v>74.8</v>
      </c>
      <c r="AI320" s="44">
        <v>52.79</v>
      </c>
      <c r="AJ320" s="44">
        <f t="shared" si="215"/>
        <v>0</v>
      </c>
      <c r="AK320" s="43"/>
      <c r="AL320" s="43"/>
      <c r="AM320" s="43"/>
      <c r="AN320" s="43"/>
      <c r="AO320" s="43"/>
      <c r="AP320" s="54"/>
      <c r="AQ320" s="54"/>
      <c r="AR320" s="54"/>
      <c r="AS320" s="54"/>
      <c r="AT320" s="54"/>
      <c r="AU320" s="54"/>
      <c r="AV320" s="54"/>
      <c r="AW320" s="45">
        <f t="shared" si="198"/>
        <v>0</v>
      </c>
      <c r="AX320" s="51">
        <v>117.6</v>
      </c>
      <c r="AY320" s="46">
        <v>60.48</v>
      </c>
      <c r="AZ320" s="51">
        <f>AW320*AY320</f>
        <v>0</v>
      </c>
      <c r="BA320" s="75"/>
      <c r="BB320" s="75"/>
      <c r="BC320" s="75"/>
      <c r="BD320" s="75"/>
      <c r="BE320" s="75"/>
      <c r="BF320" s="74"/>
      <c r="BG320" s="74"/>
      <c r="BH320" s="74"/>
      <c r="BI320" s="74"/>
      <c r="BJ320" s="74"/>
      <c r="BK320" s="75"/>
      <c r="BL320" s="75"/>
      <c r="BM320" s="47">
        <f t="shared" si="181"/>
        <v>0</v>
      </c>
      <c r="BN320" s="61"/>
      <c r="BO320" s="60">
        <f t="shared" si="199"/>
        <v>0</v>
      </c>
      <c r="BP320" s="141"/>
      <c r="BQ320" s="137"/>
      <c r="BR320" s="138">
        <v>2</v>
      </c>
      <c r="BS320" s="63">
        <f t="shared" si="206"/>
        <v>0.66666666666666663</v>
      </c>
      <c r="BT320" s="63">
        <f t="shared" si="214"/>
        <v>2</v>
      </c>
      <c r="BU320" s="577">
        <f>BR320</f>
        <v>2</v>
      </c>
      <c r="BV320" s="566"/>
      <c r="BW320" s="139"/>
      <c r="BX320" s="87">
        <v>47.98</v>
      </c>
      <c r="BY320" s="86">
        <v>139.07</v>
      </c>
      <c r="BZ320" s="139"/>
      <c r="CA320" s="5">
        <f t="shared" si="207"/>
        <v>74.8</v>
      </c>
      <c r="CB320" s="59">
        <f t="shared" si="208"/>
        <v>47.98</v>
      </c>
      <c r="CC320" s="587"/>
      <c r="CD320" s="596">
        <f t="shared" si="194"/>
        <v>61.39</v>
      </c>
      <c r="CE320" s="5">
        <f t="shared" si="195"/>
        <v>122.78</v>
      </c>
      <c r="CF320" s="724"/>
      <c r="CG320" s="606"/>
      <c r="CH320" s="707" t="str">
        <f t="shared" si="183"/>
        <v/>
      </c>
      <c r="CI320" s="59" t="str">
        <f t="shared" si="184"/>
        <v/>
      </c>
      <c r="CJ320" s="530" t="e">
        <f t="shared" si="182"/>
        <v>#VALUE!</v>
      </c>
      <c r="CK320" s="727"/>
      <c r="CL320" s="792"/>
    </row>
    <row r="321" spans="1:90" ht="13.15" customHeight="1" x14ac:dyDescent="0.25">
      <c r="A321" s="737"/>
      <c r="B321" s="37"/>
      <c r="C321" s="714"/>
      <c r="D321" s="383">
        <v>315</v>
      </c>
      <c r="E321" s="131"/>
      <c r="F321" s="182" t="s">
        <v>793</v>
      </c>
      <c r="G321" s="293" t="s">
        <v>1264</v>
      </c>
      <c r="H321" s="9"/>
      <c r="I321" s="79"/>
      <c r="J321" s="68"/>
      <c r="K321" s="79"/>
      <c r="L321" s="79">
        <f t="shared" si="193"/>
        <v>0</v>
      </c>
      <c r="M321" s="79"/>
      <c r="N321" s="140"/>
      <c r="O321" s="10"/>
      <c r="P321" s="10"/>
      <c r="Q321" s="11"/>
      <c r="R321" s="12"/>
      <c r="S321" s="4"/>
      <c r="T321" s="137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4">
        <f t="shared" si="200"/>
        <v>0</v>
      </c>
      <c r="AH321" s="44">
        <v>79.05</v>
      </c>
      <c r="AI321" s="44">
        <v>56.7</v>
      </c>
      <c r="AJ321" s="44">
        <f t="shared" si="215"/>
        <v>0</v>
      </c>
      <c r="AK321" s="43"/>
      <c r="AL321" s="43"/>
      <c r="AM321" s="43"/>
      <c r="AN321" s="43"/>
      <c r="AO321" s="43"/>
      <c r="AP321" s="54"/>
      <c r="AQ321" s="54"/>
      <c r="AR321" s="54"/>
      <c r="AS321" s="54"/>
      <c r="AT321" s="54"/>
      <c r="AU321" s="54"/>
      <c r="AV321" s="54"/>
      <c r="AW321" s="45">
        <f t="shared" si="198"/>
        <v>0</v>
      </c>
      <c r="AX321" s="51"/>
      <c r="AY321" s="46"/>
      <c r="AZ321" s="51"/>
      <c r="BA321" s="75"/>
      <c r="BB321" s="75"/>
      <c r="BC321" s="75"/>
      <c r="BD321" s="75"/>
      <c r="BE321" s="75"/>
      <c r="BF321" s="74"/>
      <c r="BG321" s="74"/>
      <c r="BH321" s="74"/>
      <c r="BI321" s="74"/>
      <c r="BJ321" s="74"/>
      <c r="BK321" s="75"/>
      <c r="BL321" s="75"/>
      <c r="BM321" s="47">
        <f t="shared" si="181"/>
        <v>0</v>
      </c>
      <c r="BN321" s="61"/>
      <c r="BO321" s="60">
        <f t="shared" si="199"/>
        <v>0</v>
      </c>
      <c r="BP321" s="141"/>
      <c r="BQ321" s="137"/>
      <c r="BR321" s="138">
        <v>0</v>
      </c>
      <c r="BS321" s="63">
        <f t="shared" si="206"/>
        <v>0</v>
      </c>
      <c r="BT321" s="63">
        <f t="shared" si="214"/>
        <v>0</v>
      </c>
      <c r="BU321" s="577">
        <v>1</v>
      </c>
      <c r="BV321" s="566"/>
      <c r="BW321" s="139"/>
      <c r="BX321" s="59"/>
      <c r="BY321" s="59"/>
      <c r="BZ321" s="139"/>
      <c r="CA321" s="5">
        <f t="shared" si="207"/>
        <v>79.05</v>
      </c>
      <c r="CB321" s="59">
        <f t="shared" si="208"/>
        <v>56.7</v>
      </c>
      <c r="CC321" s="587"/>
      <c r="CD321" s="596">
        <f t="shared" si="194"/>
        <v>67.875</v>
      </c>
      <c r="CE321" s="5">
        <f t="shared" si="195"/>
        <v>67.875</v>
      </c>
      <c r="CF321" s="724"/>
      <c r="CG321" s="606"/>
      <c r="CH321" s="707" t="str">
        <f t="shared" si="183"/>
        <v/>
      </c>
      <c r="CI321" s="59" t="str">
        <f t="shared" si="184"/>
        <v/>
      </c>
      <c r="CJ321" s="530" t="e">
        <f t="shared" si="182"/>
        <v>#VALUE!</v>
      </c>
      <c r="CK321" s="727"/>
      <c r="CL321" s="792"/>
    </row>
    <row r="322" spans="1:90" ht="13.15" customHeight="1" x14ac:dyDescent="0.25">
      <c r="A322" s="737"/>
      <c r="B322" s="37">
        <v>113</v>
      </c>
      <c r="C322" s="714"/>
      <c r="D322" s="383">
        <v>316</v>
      </c>
      <c r="E322" s="131" t="s">
        <v>812</v>
      </c>
      <c r="F322" s="182" t="s">
        <v>813</v>
      </c>
      <c r="G322" s="293" t="s">
        <v>1264</v>
      </c>
      <c r="H322" s="9">
        <v>1</v>
      </c>
      <c r="I322" s="80"/>
      <c r="J322" s="81">
        <f t="shared" si="201"/>
        <v>73.170731707317074</v>
      </c>
      <c r="K322" s="80">
        <v>90</v>
      </c>
      <c r="L322" s="80">
        <f t="shared" si="193"/>
        <v>73.170731707317074</v>
      </c>
      <c r="M322" s="80">
        <f>H322*K322</f>
        <v>90</v>
      </c>
      <c r="N322" s="140">
        <f t="shared" si="210"/>
        <v>99.9</v>
      </c>
      <c r="O322" s="10">
        <f t="shared" si="211"/>
        <v>31.499999999999996</v>
      </c>
      <c r="P322" s="10">
        <f>N322*H322</f>
        <v>99.9</v>
      </c>
      <c r="Q322" s="11">
        <f t="shared" si="212"/>
        <v>121.5</v>
      </c>
      <c r="R322" s="12">
        <f>Q322*H322</f>
        <v>121.5</v>
      </c>
      <c r="S322" s="4">
        <f t="shared" si="213"/>
        <v>108</v>
      </c>
      <c r="T322" s="137">
        <f>H322*S322</f>
        <v>108</v>
      </c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4">
        <f t="shared" si="200"/>
        <v>0</v>
      </c>
      <c r="AH322" s="63"/>
      <c r="AI322" s="63"/>
      <c r="AJ322" s="63">
        <f t="shared" si="215"/>
        <v>0</v>
      </c>
      <c r="AK322" s="43"/>
      <c r="AL322" s="43"/>
      <c r="AM322" s="43">
        <v>2</v>
      </c>
      <c r="AN322" s="43"/>
      <c r="AO322" s="43"/>
      <c r="AP322" s="54"/>
      <c r="AQ322" s="54"/>
      <c r="AR322" s="54"/>
      <c r="AS322" s="54"/>
      <c r="AT322" s="54"/>
      <c r="AU322" s="54"/>
      <c r="AV322" s="54"/>
      <c r="AW322" s="45">
        <f t="shared" si="198"/>
        <v>2</v>
      </c>
      <c r="AX322" s="51">
        <v>108</v>
      </c>
      <c r="AY322" s="51">
        <v>67.2</v>
      </c>
      <c r="AZ322" s="51">
        <f>AW322*AY322</f>
        <v>134.4</v>
      </c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47">
        <f t="shared" si="181"/>
        <v>0</v>
      </c>
      <c r="BN322" s="60"/>
      <c r="BO322" s="60">
        <f t="shared" si="199"/>
        <v>0</v>
      </c>
      <c r="BP322" s="141"/>
      <c r="BQ322" s="137"/>
      <c r="BR322" s="138">
        <v>2</v>
      </c>
      <c r="BS322" s="63">
        <f t="shared" si="206"/>
        <v>1</v>
      </c>
      <c r="BT322" s="63">
        <f t="shared" si="214"/>
        <v>2</v>
      </c>
      <c r="BU322" s="577">
        <f>BR322</f>
        <v>2</v>
      </c>
      <c r="BV322" s="566"/>
      <c r="BW322" s="139"/>
      <c r="BX322" s="59"/>
      <c r="BY322" s="59"/>
      <c r="BZ322" s="139"/>
      <c r="CA322" s="5">
        <f t="shared" si="207"/>
        <v>108</v>
      </c>
      <c r="CB322" s="59">
        <f t="shared" si="208"/>
        <v>67.2</v>
      </c>
      <c r="CC322" s="587"/>
      <c r="CD322" s="596">
        <f t="shared" si="194"/>
        <v>87.6</v>
      </c>
      <c r="CE322" s="5">
        <f t="shared" si="195"/>
        <v>175.2</v>
      </c>
      <c r="CF322" s="724"/>
      <c r="CG322" s="606"/>
      <c r="CH322" s="707" t="str">
        <f t="shared" si="183"/>
        <v/>
      </c>
      <c r="CI322" s="59" t="str">
        <f t="shared" si="184"/>
        <v/>
      </c>
      <c r="CJ322" s="530" t="e">
        <f t="shared" si="182"/>
        <v>#VALUE!</v>
      </c>
      <c r="CK322" s="727"/>
      <c r="CL322" s="792"/>
    </row>
    <row r="323" spans="1:90" ht="13.15" customHeight="1" x14ac:dyDescent="0.25">
      <c r="A323" s="737"/>
      <c r="B323" s="37"/>
      <c r="C323" s="714"/>
      <c r="D323" s="383">
        <v>317</v>
      </c>
      <c r="E323" s="131" t="s">
        <v>814</v>
      </c>
      <c r="F323" s="182" t="s">
        <v>815</v>
      </c>
      <c r="G323" s="293" t="s">
        <v>1264</v>
      </c>
      <c r="H323" s="9">
        <v>2</v>
      </c>
      <c r="I323" s="80"/>
      <c r="J323" s="81">
        <f t="shared" si="201"/>
        <v>80.487804878048777</v>
      </c>
      <c r="K323" s="80">
        <v>99</v>
      </c>
      <c r="L323" s="80">
        <f t="shared" si="193"/>
        <v>160.97560975609755</v>
      </c>
      <c r="M323" s="80">
        <f>H323*K323</f>
        <v>198</v>
      </c>
      <c r="N323" s="140">
        <f t="shared" si="210"/>
        <v>109.89000000000001</v>
      </c>
      <c r="O323" s="10">
        <f t="shared" si="211"/>
        <v>34.65</v>
      </c>
      <c r="P323" s="10">
        <f>N323*H323</f>
        <v>219.78000000000003</v>
      </c>
      <c r="Q323" s="11">
        <f t="shared" si="212"/>
        <v>133.65</v>
      </c>
      <c r="R323" s="12">
        <f>Q323*H323</f>
        <v>267.3</v>
      </c>
      <c r="S323" s="4">
        <f t="shared" si="213"/>
        <v>118.8</v>
      </c>
      <c r="T323" s="137">
        <f>H323*S323</f>
        <v>237.6</v>
      </c>
      <c r="U323" s="43"/>
      <c r="V323" s="43">
        <v>1</v>
      </c>
      <c r="W323" s="43">
        <v>1</v>
      </c>
      <c r="X323" s="43"/>
      <c r="Y323" s="43"/>
      <c r="Z323" s="43"/>
      <c r="AA323" s="43"/>
      <c r="AB323" s="43"/>
      <c r="AC323" s="43"/>
      <c r="AD323" s="43"/>
      <c r="AE323" s="43"/>
      <c r="AF323" s="43"/>
      <c r="AG323" s="44">
        <f t="shared" si="200"/>
        <v>2</v>
      </c>
      <c r="AH323" s="44">
        <v>102</v>
      </c>
      <c r="AI323" s="44">
        <v>74.290000000000006</v>
      </c>
      <c r="AJ323" s="44">
        <f t="shared" si="215"/>
        <v>148.58000000000001</v>
      </c>
      <c r="AK323" s="43"/>
      <c r="AL323" s="43"/>
      <c r="AM323" s="43"/>
      <c r="AN323" s="43"/>
      <c r="AO323" s="43"/>
      <c r="AP323" s="54"/>
      <c r="AQ323" s="54"/>
      <c r="AR323" s="54"/>
      <c r="AS323" s="54"/>
      <c r="AT323" s="54"/>
      <c r="AU323" s="54"/>
      <c r="AV323" s="54"/>
      <c r="AW323" s="45">
        <f t="shared" si="198"/>
        <v>0</v>
      </c>
      <c r="AX323" s="51">
        <v>118.8</v>
      </c>
      <c r="AY323" s="46">
        <v>85.12</v>
      </c>
      <c r="AZ323" s="51">
        <f>AW323*AY323</f>
        <v>0</v>
      </c>
      <c r="BA323" s="75"/>
      <c r="BB323" s="75"/>
      <c r="BC323" s="75"/>
      <c r="BD323" s="75"/>
      <c r="BE323" s="75"/>
      <c r="BF323" s="74"/>
      <c r="BG323" s="74"/>
      <c r="BH323" s="74"/>
      <c r="BI323" s="74"/>
      <c r="BJ323" s="74"/>
      <c r="BK323" s="75"/>
      <c r="BL323" s="75"/>
      <c r="BM323" s="47">
        <f t="shared" si="181"/>
        <v>0</v>
      </c>
      <c r="BN323" s="61"/>
      <c r="BO323" s="60">
        <f t="shared" si="199"/>
        <v>0</v>
      </c>
      <c r="BP323" s="142"/>
      <c r="BQ323" s="137"/>
      <c r="BR323" s="138">
        <v>2</v>
      </c>
      <c r="BS323" s="63">
        <f t="shared" si="206"/>
        <v>1.3333333333333333</v>
      </c>
      <c r="BT323" s="63">
        <f t="shared" si="214"/>
        <v>2</v>
      </c>
      <c r="BU323" s="577">
        <f>BR323</f>
        <v>2</v>
      </c>
      <c r="BV323" s="566"/>
      <c r="BW323" s="139"/>
      <c r="BX323" s="87">
        <v>59.21</v>
      </c>
      <c r="BY323" s="86">
        <v>171.61</v>
      </c>
      <c r="BZ323" s="139"/>
      <c r="CA323" s="5">
        <f t="shared" si="207"/>
        <v>102</v>
      </c>
      <c r="CB323" s="59">
        <f t="shared" si="208"/>
        <v>59.21</v>
      </c>
      <c r="CC323" s="587"/>
      <c r="CD323" s="596">
        <f t="shared" si="194"/>
        <v>80.605000000000004</v>
      </c>
      <c r="CE323" s="5">
        <f t="shared" si="195"/>
        <v>161.21</v>
      </c>
      <c r="CF323" s="724"/>
      <c r="CG323" s="606"/>
      <c r="CH323" s="707" t="str">
        <f t="shared" si="183"/>
        <v/>
      </c>
      <c r="CI323" s="59" t="str">
        <f t="shared" si="184"/>
        <v/>
      </c>
      <c r="CJ323" s="530" t="e">
        <f t="shared" si="182"/>
        <v>#VALUE!</v>
      </c>
      <c r="CK323" s="727"/>
      <c r="CL323" s="792"/>
    </row>
    <row r="324" spans="1:90" ht="13.15" customHeight="1" x14ac:dyDescent="0.25">
      <c r="A324" s="737"/>
      <c r="B324" s="37"/>
      <c r="C324" s="714"/>
      <c r="D324" s="383">
        <v>318</v>
      </c>
      <c r="E324" s="131" t="s">
        <v>816</v>
      </c>
      <c r="F324" s="182" t="s">
        <v>817</v>
      </c>
      <c r="G324" s="293" t="s">
        <v>1264</v>
      </c>
      <c r="H324" s="9">
        <v>5</v>
      </c>
      <c r="I324" s="80"/>
      <c r="J324" s="81">
        <f t="shared" si="201"/>
        <v>97.560975609756099</v>
      </c>
      <c r="K324" s="80">
        <v>120</v>
      </c>
      <c r="L324" s="80">
        <f t="shared" si="193"/>
        <v>487.80487804878049</v>
      </c>
      <c r="M324" s="80">
        <f>H324*K324</f>
        <v>600</v>
      </c>
      <c r="N324" s="140">
        <f t="shared" si="210"/>
        <v>133.20000000000002</v>
      </c>
      <c r="O324" s="10">
        <f t="shared" si="211"/>
        <v>42</v>
      </c>
      <c r="P324" s="10">
        <f>N324*H324</f>
        <v>666.00000000000011</v>
      </c>
      <c r="Q324" s="11">
        <f t="shared" si="212"/>
        <v>162</v>
      </c>
      <c r="R324" s="12">
        <f>Q324*H324</f>
        <v>810</v>
      </c>
      <c r="S324" s="4">
        <f t="shared" si="213"/>
        <v>144</v>
      </c>
      <c r="T324" s="137">
        <f>H324*S324</f>
        <v>720</v>
      </c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4">
        <f t="shared" si="200"/>
        <v>0</v>
      </c>
      <c r="AH324" s="44">
        <v>110.5</v>
      </c>
      <c r="AI324" s="44">
        <v>79.180000000000007</v>
      </c>
      <c r="AJ324" s="44">
        <f t="shared" si="215"/>
        <v>0</v>
      </c>
      <c r="AK324" s="43">
        <v>1</v>
      </c>
      <c r="AL324" s="43"/>
      <c r="AM324" s="43"/>
      <c r="AN324" s="43"/>
      <c r="AO324" s="43"/>
      <c r="AP324" s="54"/>
      <c r="AQ324" s="54"/>
      <c r="AR324" s="54"/>
      <c r="AS324" s="54"/>
      <c r="AT324" s="54"/>
      <c r="AU324" s="54"/>
      <c r="AV324" s="54"/>
      <c r="AW324" s="45">
        <f t="shared" si="198"/>
        <v>1</v>
      </c>
      <c r="AX324" s="51">
        <v>144</v>
      </c>
      <c r="AY324" s="46">
        <v>90.72</v>
      </c>
      <c r="AZ324" s="51">
        <f>AW324*AY324</f>
        <v>90.72</v>
      </c>
      <c r="BA324" s="75"/>
      <c r="BB324" s="75"/>
      <c r="BC324" s="75"/>
      <c r="BD324" s="75"/>
      <c r="BE324" s="75"/>
      <c r="BF324" s="74"/>
      <c r="BG324" s="74"/>
      <c r="BH324" s="74"/>
      <c r="BI324" s="74"/>
      <c r="BJ324" s="74"/>
      <c r="BK324" s="75"/>
      <c r="BL324" s="75"/>
      <c r="BM324" s="47">
        <f t="shared" ref="BM324:BM378" si="216">SUM(BA324:BL324)</f>
        <v>0</v>
      </c>
      <c r="BN324" s="61"/>
      <c r="BO324" s="60">
        <f t="shared" si="199"/>
        <v>0</v>
      </c>
      <c r="BP324" s="141"/>
      <c r="BQ324" s="137"/>
      <c r="BR324" s="138">
        <v>5</v>
      </c>
      <c r="BS324" s="63">
        <f t="shared" si="206"/>
        <v>2</v>
      </c>
      <c r="BT324" s="63">
        <f t="shared" si="214"/>
        <v>5</v>
      </c>
      <c r="BU324" s="577">
        <f>BR324</f>
        <v>5</v>
      </c>
      <c r="BV324" s="566"/>
      <c r="BW324" s="139"/>
      <c r="BX324" s="59"/>
      <c r="BY324" s="59"/>
      <c r="BZ324" s="139"/>
      <c r="CA324" s="5">
        <f t="shared" si="207"/>
        <v>110.5</v>
      </c>
      <c r="CB324" s="59">
        <f t="shared" si="208"/>
        <v>79.180000000000007</v>
      </c>
      <c r="CC324" s="587"/>
      <c r="CD324" s="596">
        <f t="shared" si="194"/>
        <v>94.84</v>
      </c>
      <c r="CE324" s="5">
        <f t="shared" si="195"/>
        <v>474.20000000000005</v>
      </c>
      <c r="CF324" s="724"/>
      <c r="CG324" s="606"/>
      <c r="CH324" s="707" t="str">
        <f t="shared" si="183"/>
        <v/>
      </c>
      <c r="CI324" s="59" t="str">
        <f t="shared" si="184"/>
        <v/>
      </c>
      <c r="CJ324" s="530" t="e">
        <f t="shared" ref="CJ324:CJ382" si="217">BU324*CI324</f>
        <v>#VALUE!</v>
      </c>
      <c r="CK324" s="727"/>
      <c r="CL324" s="792"/>
    </row>
    <row r="325" spans="1:90" ht="13.15" customHeight="1" x14ac:dyDescent="0.25">
      <c r="A325" s="737"/>
      <c r="B325" s="37"/>
      <c r="C325" s="714"/>
      <c r="D325" s="383">
        <v>319</v>
      </c>
      <c r="E325" s="131" t="s">
        <v>818</v>
      </c>
      <c r="F325" s="182" t="s">
        <v>819</v>
      </c>
      <c r="G325" s="293" t="s">
        <v>1264</v>
      </c>
      <c r="H325" s="9">
        <v>5</v>
      </c>
      <c r="I325" s="80"/>
      <c r="J325" s="81">
        <f t="shared" si="201"/>
        <v>126.01626016260163</v>
      </c>
      <c r="K325" s="80">
        <v>155</v>
      </c>
      <c r="L325" s="80">
        <f t="shared" si="193"/>
        <v>630.08130081300817</v>
      </c>
      <c r="M325" s="80">
        <f>H325*K325</f>
        <v>775</v>
      </c>
      <c r="N325" s="140">
        <f t="shared" si="210"/>
        <v>172.05</v>
      </c>
      <c r="O325" s="10">
        <f t="shared" si="211"/>
        <v>54.25</v>
      </c>
      <c r="P325" s="10">
        <f>N325*H325</f>
        <v>860.25</v>
      </c>
      <c r="Q325" s="11">
        <f t="shared" si="212"/>
        <v>209.25</v>
      </c>
      <c r="R325" s="12">
        <f>Q325*H325</f>
        <v>1046.25</v>
      </c>
      <c r="S325" s="4">
        <f t="shared" si="213"/>
        <v>186</v>
      </c>
      <c r="T325" s="137">
        <f>H325*S325</f>
        <v>930</v>
      </c>
      <c r="U325" s="43"/>
      <c r="V325" s="43"/>
      <c r="W325" s="43">
        <v>1</v>
      </c>
      <c r="X325" s="43"/>
      <c r="Y325" s="43"/>
      <c r="Z325" s="43"/>
      <c r="AA325" s="43"/>
      <c r="AB325" s="43"/>
      <c r="AC325" s="43"/>
      <c r="AD325" s="43"/>
      <c r="AE325" s="43"/>
      <c r="AF325" s="43"/>
      <c r="AG325" s="44">
        <f t="shared" si="200"/>
        <v>1</v>
      </c>
      <c r="AH325" s="44">
        <v>132.6</v>
      </c>
      <c r="AI325" s="44">
        <v>101.66</v>
      </c>
      <c r="AJ325" s="44">
        <f t="shared" si="215"/>
        <v>101.66</v>
      </c>
      <c r="AK325" s="43"/>
      <c r="AL325" s="43">
        <v>1</v>
      </c>
      <c r="AM325" s="43">
        <v>3</v>
      </c>
      <c r="AN325" s="43"/>
      <c r="AO325" s="43"/>
      <c r="AP325" s="54"/>
      <c r="AQ325" s="54"/>
      <c r="AR325" s="54"/>
      <c r="AS325" s="54"/>
      <c r="AT325" s="54"/>
      <c r="AU325" s="54"/>
      <c r="AV325" s="54"/>
      <c r="AW325" s="45">
        <f t="shared" si="198"/>
        <v>4</v>
      </c>
      <c r="AX325" s="51"/>
      <c r="AY325" s="51">
        <v>116.48</v>
      </c>
      <c r="AZ325" s="51">
        <f>AW325*AY325</f>
        <v>465.92</v>
      </c>
      <c r="BA325" s="74"/>
      <c r="BB325" s="74"/>
      <c r="BC325" s="74"/>
      <c r="BD325" s="74"/>
      <c r="BE325" s="74"/>
      <c r="BF325" s="74"/>
      <c r="BG325" s="74">
        <v>1</v>
      </c>
      <c r="BH325" s="74"/>
      <c r="BI325" s="74"/>
      <c r="BJ325" s="74"/>
      <c r="BK325" s="74"/>
      <c r="BL325" s="74"/>
      <c r="BM325" s="47">
        <f t="shared" si="216"/>
        <v>1</v>
      </c>
      <c r="BN325" s="47">
        <v>142</v>
      </c>
      <c r="BO325" s="47">
        <f t="shared" si="199"/>
        <v>142</v>
      </c>
      <c r="BP325" s="147" t="s">
        <v>169</v>
      </c>
      <c r="BQ325" s="137"/>
      <c r="BR325" s="138">
        <v>5</v>
      </c>
      <c r="BS325" s="63">
        <f t="shared" si="206"/>
        <v>3.6666666666666665</v>
      </c>
      <c r="BT325" s="63">
        <f t="shared" si="214"/>
        <v>5</v>
      </c>
      <c r="BU325" s="577">
        <f>BR325</f>
        <v>5</v>
      </c>
      <c r="BV325" s="566"/>
      <c r="BW325" s="139"/>
      <c r="BX325" s="87">
        <v>93.66</v>
      </c>
      <c r="BY325" s="86">
        <v>271.47000000000003</v>
      </c>
      <c r="BZ325" s="139"/>
      <c r="CA325" s="5">
        <f t="shared" si="207"/>
        <v>132.6</v>
      </c>
      <c r="CB325" s="59">
        <f t="shared" si="208"/>
        <v>93.66</v>
      </c>
      <c r="CC325" s="587"/>
      <c r="CD325" s="596">
        <f t="shared" si="194"/>
        <v>113.13</v>
      </c>
      <c r="CE325" s="5">
        <f t="shared" si="195"/>
        <v>565.65</v>
      </c>
      <c r="CF325" s="724"/>
      <c r="CG325" s="606"/>
      <c r="CH325" s="707" t="str">
        <f t="shared" si="183"/>
        <v/>
      </c>
      <c r="CI325" s="59" t="str">
        <f t="shared" si="184"/>
        <v/>
      </c>
      <c r="CJ325" s="530" t="e">
        <f t="shared" si="217"/>
        <v>#VALUE!</v>
      </c>
      <c r="CK325" s="727"/>
      <c r="CL325" s="792"/>
    </row>
    <row r="326" spans="1:90" ht="13.15" customHeight="1" x14ac:dyDescent="0.25">
      <c r="A326" s="737"/>
      <c r="B326" s="37"/>
      <c r="C326" s="714"/>
      <c r="D326" s="383">
        <v>320</v>
      </c>
      <c r="E326" s="131"/>
      <c r="F326" s="182" t="s">
        <v>794</v>
      </c>
      <c r="G326" s="293" t="s">
        <v>1264</v>
      </c>
      <c r="H326" s="9"/>
      <c r="I326" s="79"/>
      <c r="J326" s="68"/>
      <c r="K326" s="79"/>
      <c r="L326" s="79">
        <f t="shared" si="193"/>
        <v>0</v>
      </c>
      <c r="M326" s="79"/>
      <c r="N326" s="140"/>
      <c r="O326" s="10"/>
      <c r="P326" s="10"/>
      <c r="Q326" s="11"/>
      <c r="R326" s="12"/>
      <c r="S326" s="4"/>
      <c r="T326" s="137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4">
        <v>0</v>
      </c>
      <c r="AH326" s="44">
        <v>140.25</v>
      </c>
      <c r="AI326" s="44">
        <v>106.55</v>
      </c>
      <c r="AJ326" s="44">
        <f t="shared" si="215"/>
        <v>0</v>
      </c>
      <c r="AK326" s="43"/>
      <c r="AL326" s="43"/>
      <c r="AM326" s="43"/>
      <c r="AN326" s="43"/>
      <c r="AO326" s="43"/>
      <c r="AP326" s="54"/>
      <c r="AQ326" s="54"/>
      <c r="AR326" s="54"/>
      <c r="AS326" s="54"/>
      <c r="AT326" s="54"/>
      <c r="AU326" s="54"/>
      <c r="AV326" s="54"/>
      <c r="AW326" s="45">
        <f t="shared" si="198"/>
        <v>0</v>
      </c>
      <c r="AX326" s="51"/>
      <c r="AY326" s="51"/>
      <c r="AZ326" s="51"/>
      <c r="BA326" s="74"/>
      <c r="BB326" s="74"/>
      <c r="BC326" s="74"/>
      <c r="BD326" s="74"/>
      <c r="BE326" s="74"/>
      <c r="BF326" s="74"/>
      <c r="BG326" s="74"/>
      <c r="BH326" s="74"/>
      <c r="BI326" s="74"/>
      <c r="BJ326" s="74"/>
      <c r="BK326" s="74"/>
      <c r="BL326" s="74"/>
      <c r="BM326" s="47">
        <f t="shared" si="216"/>
        <v>0</v>
      </c>
      <c r="BN326" s="58"/>
      <c r="BO326" s="58">
        <f t="shared" si="199"/>
        <v>0</v>
      </c>
      <c r="BP326" s="147"/>
      <c r="BQ326" s="137"/>
      <c r="BR326" s="138">
        <v>0</v>
      </c>
      <c r="BS326" s="63">
        <f t="shared" si="206"/>
        <v>0</v>
      </c>
      <c r="BT326" s="63">
        <f t="shared" si="214"/>
        <v>0</v>
      </c>
      <c r="BU326" s="577">
        <v>1</v>
      </c>
      <c r="BV326" s="566"/>
      <c r="BW326" s="139"/>
      <c r="BX326" s="59"/>
      <c r="BY326" s="59"/>
      <c r="BZ326" s="139"/>
      <c r="CA326" s="5">
        <f t="shared" si="207"/>
        <v>140.25</v>
      </c>
      <c r="CB326" s="59">
        <f t="shared" si="208"/>
        <v>106.55</v>
      </c>
      <c r="CC326" s="587"/>
      <c r="CD326" s="596">
        <f t="shared" si="194"/>
        <v>123.4</v>
      </c>
      <c r="CE326" s="5">
        <f t="shared" si="195"/>
        <v>123.4</v>
      </c>
      <c r="CF326" s="724"/>
      <c r="CG326" s="606"/>
      <c r="CH326" s="707" t="str">
        <f t="shared" si="183"/>
        <v/>
      </c>
      <c r="CI326" s="59" t="str">
        <f t="shared" si="184"/>
        <v/>
      </c>
      <c r="CJ326" s="530" t="e">
        <f t="shared" si="217"/>
        <v>#VALUE!</v>
      </c>
      <c r="CK326" s="727"/>
      <c r="CL326" s="792"/>
    </row>
    <row r="327" spans="1:90" ht="13.15" customHeight="1" x14ac:dyDescent="0.25">
      <c r="A327" s="737"/>
      <c r="B327" s="37"/>
      <c r="C327" s="714"/>
      <c r="D327" s="383">
        <v>321</v>
      </c>
      <c r="E327" s="131" t="s">
        <v>820</v>
      </c>
      <c r="F327" s="182" t="s">
        <v>821</v>
      </c>
      <c r="G327" s="293" t="s">
        <v>1264</v>
      </c>
      <c r="H327" s="9">
        <v>1</v>
      </c>
      <c r="I327" s="80"/>
      <c r="J327" s="81">
        <f t="shared" si="201"/>
        <v>160.97560975609755</v>
      </c>
      <c r="K327" s="80">
        <v>198</v>
      </c>
      <c r="L327" s="80">
        <f t="shared" si="193"/>
        <v>160.97560975609755</v>
      </c>
      <c r="M327" s="80">
        <f>H327*K327</f>
        <v>198</v>
      </c>
      <c r="N327" s="140">
        <f t="shared" si="210"/>
        <v>219.78000000000003</v>
      </c>
      <c r="O327" s="10">
        <f t="shared" si="211"/>
        <v>69.3</v>
      </c>
      <c r="P327" s="10">
        <f>N327*H327</f>
        <v>219.78000000000003</v>
      </c>
      <c r="Q327" s="11">
        <f t="shared" si="212"/>
        <v>267.3</v>
      </c>
      <c r="R327" s="12">
        <f>Q327*H327</f>
        <v>267.3</v>
      </c>
      <c r="S327" s="4">
        <f t="shared" si="213"/>
        <v>237.6</v>
      </c>
      <c r="T327" s="137">
        <f>H327*S327</f>
        <v>237.6</v>
      </c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4">
        <f t="shared" si="200"/>
        <v>0</v>
      </c>
      <c r="AH327" s="63"/>
      <c r="AI327" s="63"/>
      <c r="AJ327" s="63">
        <f t="shared" si="215"/>
        <v>0</v>
      </c>
      <c r="AK327" s="43"/>
      <c r="AL327" s="43">
        <v>1</v>
      </c>
      <c r="AM327" s="43"/>
      <c r="AN327" s="43"/>
      <c r="AO327" s="43"/>
      <c r="AP327" s="54"/>
      <c r="AQ327" s="54"/>
      <c r="AR327" s="54"/>
      <c r="AS327" s="54"/>
      <c r="AT327" s="54"/>
      <c r="AU327" s="54"/>
      <c r="AV327" s="54"/>
      <c r="AW327" s="45">
        <f t="shared" si="198"/>
        <v>1</v>
      </c>
      <c r="AX327" s="51">
        <v>237.6</v>
      </c>
      <c r="AY327" s="51">
        <v>141.12</v>
      </c>
      <c r="AZ327" s="51">
        <f>AW327*AY327</f>
        <v>141.12</v>
      </c>
      <c r="BA327" s="74"/>
      <c r="BB327" s="74"/>
      <c r="BC327" s="74"/>
      <c r="BD327" s="74"/>
      <c r="BE327" s="74"/>
      <c r="BF327" s="74"/>
      <c r="BG327" s="74">
        <v>1</v>
      </c>
      <c r="BH327" s="74"/>
      <c r="BI327" s="74"/>
      <c r="BJ327" s="74"/>
      <c r="BK327" s="74"/>
      <c r="BL327" s="74"/>
      <c r="BM327" s="47">
        <f t="shared" si="216"/>
        <v>1</v>
      </c>
      <c r="BN327" s="47">
        <v>190</v>
      </c>
      <c r="BO327" s="47">
        <f t="shared" si="199"/>
        <v>190</v>
      </c>
      <c r="BP327" s="147" t="s">
        <v>170</v>
      </c>
      <c r="BQ327" s="137"/>
      <c r="BR327" s="138">
        <v>1</v>
      </c>
      <c r="BS327" s="63">
        <f t="shared" si="206"/>
        <v>1</v>
      </c>
      <c r="BT327" s="63">
        <f t="shared" si="214"/>
        <v>1</v>
      </c>
      <c r="BU327" s="577">
        <f t="shared" ref="BU327:BU334" si="218">BR327</f>
        <v>1</v>
      </c>
      <c r="BV327" s="566"/>
      <c r="BW327" s="139"/>
      <c r="BX327" s="59"/>
      <c r="BY327" s="59"/>
      <c r="BZ327" s="139"/>
      <c r="CA327" s="5">
        <f t="shared" si="207"/>
        <v>190</v>
      </c>
      <c r="CB327" s="59">
        <f t="shared" si="208"/>
        <v>141.12</v>
      </c>
      <c r="CC327" s="587"/>
      <c r="CD327" s="596">
        <f t="shared" si="194"/>
        <v>165.56</v>
      </c>
      <c r="CE327" s="5">
        <f t="shared" si="195"/>
        <v>165.56</v>
      </c>
      <c r="CF327" s="724"/>
      <c r="CG327" s="606"/>
      <c r="CH327" s="707" t="str">
        <f t="shared" si="183"/>
        <v/>
      </c>
      <c r="CI327" s="59" t="str">
        <f t="shared" si="184"/>
        <v/>
      </c>
      <c r="CJ327" s="530" t="e">
        <f t="shared" si="217"/>
        <v>#VALUE!</v>
      </c>
      <c r="CK327" s="727"/>
      <c r="CL327" s="792"/>
    </row>
    <row r="328" spans="1:90" ht="13.15" customHeight="1" x14ac:dyDescent="0.25">
      <c r="A328" s="737"/>
      <c r="B328" s="37"/>
      <c r="C328" s="714"/>
      <c r="D328" s="383">
        <v>322</v>
      </c>
      <c r="E328" s="131" t="s">
        <v>822</v>
      </c>
      <c r="F328" s="182" t="s">
        <v>823</v>
      </c>
      <c r="G328" s="293" t="s">
        <v>1264</v>
      </c>
      <c r="H328" s="9">
        <v>1</v>
      </c>
      <c r="I328" s="80"/>
      <c r="J328" s="81">
        <f t="shared" si="201"/>
        <v>74.796747967479675</v>
      </c>
      <c r="K328" s="80">
        <v>92</v>
      </c>
      <c r="L328" s="80">
        <f t="shared" si="193"/>
        <v>74.796747967479675</v>
      </c>
      <c r="M328" s="80">
        <f>H328*K328</f>
        <v>92</v>
      </c>
      <c r="N328" s="140">
        <f t="shared" si="210"/>
        <v>102.12</v>
      </c>
      <c r="O328" s="10">
        <f t="shared" si="211"/>
        <v>32.199999999999996</v>
      </c>
      <c r="P328" s="10">
        <f>N328*H328</f>
        <v>102.12</v>
      </c>
      <c r="Q328" s="11">
        <f t="shared" si="212"/>
        <v>124.19999999999999</v>
      </c>
      <c r="R328" s="12">
        <f>Q328*H328</f>
        <v>124.19999999999999</v>
      </c>
      <c r="S328" s="4">
        <f t="shared" si="213"/>
        <v>110.39999999999999</v>
      </c>
      <c r="T328" s="137">
        <f>H328*S328</f>
        <v>110.39999999999999</v>
      </c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4">
        <f t="shared" si="200"/>
        <v>0</v>
      </c>
      <c r="AH328" s="44">
        <v>63.75</v>
      </c>
      <c r="AI328" s="44">
        <v>45.46</v>
      </c>
      <c r="AJ328" s="44">
        <f t="shared" si="215"/>
        <v>0</v>
      </c>
      <c r="AK328" s="43"/>
      <c r="AL328" s="43"/>
      <c r="AM328" s="43"/>
      <c r="AN328" s="43"/>
      <c r="AO328" s="43"/>
      <c r="AP328" s="54"/>
      <c r="AQ328" s="54"/>
      <c r="AR328" s="54"/>
      <c r="AS328" s="54"/>
      <c r="AT328" s="54"/>
      <c r="AU328" s="54"/>
      <c r="AV328" s="54"/>
      <c r="AW328" s="45">
        <f t="shared" si="198"/>
        <v>0</v>
      </c>
      <c r="AX328" s="51">
        <v>110.4</v>
      </c>
      <c r="AY328" s="46">
        <v>52.08</v>
      </c>
      <c r="AZ328" s="51">
        <f>AW328*AY328</f>
        <v>0</v>
      </c>
      <c r="BA328" s="75"/>
      <c r="BB328" s="75"/>
      <c r="BC328" s="75"/>
      <c r="BD328" s="75"/>
      <c r="BE328" s="75"/>
      <c r="BF328" s="74"/>
      <c r="BG328" s="74"/>
      <c r="BH328" s="74"/>
      <c r="BI328" s="74"/>
      <c r="BJ328" s="74"/>
      <c r="BK328" s="75"/>
      <c r="BL328" s="75"/>
      <c r="BM328" s="47">
        <f t="shared" si="216"/>
        <v>0</v>
      </c>
      <c r="BN328" s="61"/>
      <c r="BO328" s="60">
        <f t="shared" si="199"/>
        <v>0</v>
      </c>
      <c r="BP328" s="141"/>
      <c r="BQ328" s="137"/>
      <c r="BR328" s="138">
        <v>1</v>
      </c>
      <c r="BS328" s="63">
        <f t="shared" si="206"/>
        <v>0.33333333333333331</v>
      </c>
      <c r="BT328" s="63">
        <f t="shared" si="214"/>
        <v>1</v>
      </c>
      <c r="BU328" s="577">
        <f t="shared" si="218"/>
        <v>1</v>
      </c>
      <c r="BV328" s="566"/>
      <c r="BW328" s="139"/>
      <c r="BX328" s="87">
        <v>36.39</v>
      </c>
      <c r="BY328" s="86">
        <v>105.47</v>
      </c>
      <c r="BZ328" s="139"/>
      <c r="CA328" s="5">
        <f t="shared" si="207"/>
        <v>63.75</v>
      </c>
      <c r="CB328" s="59">
        <f t="shared" si="208"/>
        <v>36.39</v>
      </c>
      <c r="CC328" s="587"/>
      <c r="CD328" s="596">
        <f t="shared" si="194"/>
        <v>50.07</v>
      </c>
      <c r="CE328" s="5">
        <f t="shared" si="195"/>
        <v>50.07</v>
      </c>
      <c r="CF328" s="724"/>
      <c r="CG328" s="606"/>
      <c r="CH328" s="707" t="str">
        <f t="shared" ref="CH328:CH391" si="219">IF(ISBLANK(CG328),"",IF(AND(CG328&gt;=0%,CG328&lt;=70%),ROUND(CG328,4),"ΜΗ ΑΠΟΔΕΚΤΟ"))</f>
        <v/>
      </c>
      <c r="CI328" s="59" t="str">
        <f t="shared" ref="CI328:CI391" si="220">IF(ISBLANK(CG328),"",CD328-CH328*CD328)</f>
        <v/>
      </c>
      <c r="CJ328" s="530" t="e">
        <f t="shared" si="217"/>
        <v>#VALUE!</v>
      </c>
      <c r="CK328" s="727"/>
      <c r="CL328" s="792"/>
    </row>
    <row r="329" spans="1:90" ht="13.15" customHeight="1" x14ac:dyDescent="0.25">
      <c r="A329" s="737"/>
      <c r="B329" s="37"/>
      <c r="C329" s="714"/>
      <c r="D329" s="383">
        <v>323</v>
      </c>
      <c r="E329" s="132" t="s">
        <v>171</v>
      </c>
      <c r="F329" s="183" t="s">
        <v>172</v>
      </c>
      <c r="G329" s="293" t="s">
        <v>1264</v>
      </c>
      <c r="H329" s="9"/>
      <c r="I329" s="79"/>
      <c r="J329" s="68"/>
      <c r="K329" s="79"/>
      <c r="L329" s="79">
        <f t="shared" si="193"/>
        <v>0</v>
      </c>
      <c r="M329" s="79"/>
      <c r="N329" s="140"/>
      <c r="O329" s="10"/>
      <c r="P329" s="10"/>
      <c r="Q329" s="11"/>
      <c r="R329" s="12"/>
      <c r="S329" s="4"/>
      <c r="T329" s="137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4">
        <f t="shared" si="200"/>
        <v>0</v>
      </c>
      <c r="AH329" s="63"/>
      <c r="AI329" s="63"/>
      <c r="AJ329" s="63">
        <f t="shared" si="215"/>
        <v>0</v>
      </c>
      <c r="AK329" s="43"/>
      <c r="AL329" s="43"/>
      <c r="AM329" s="43"/>
      <c r="AN329" s="43"/>
      <c r="AO329" s="43"/>
      <c r="AP329" s="54"/>
      <c r="AQ329" s="54"/>
      <c r="AR329" s="54"/>
      <c r="AS329" s="54"/>
      <c r="AT329" s="54"/>
      <c r="AU329" s="54"/>
      <c r="AV329" s="54"/>
      <c r="AW329" s="45">
        <f t="shared" si="198"/>
        <v>0</v>
      </c>
      <c r="AX329" s="58"/>
      <c r="AY329" s="62"/>
      <c r="AZ329" s="58">
        <f>AW329*AY329</f>
        <v>0</v>
      </c>
      <c r="BA329" s="75"/>
      <c r="BB329" s="75"/>
      <c r="BC329" s="75"/>
      <c r="BD329" s="75"/>
      <c r="BE329" s="75"/>
      <c r="BF329" s="74"/>
      <c r="BG329" s="74">
        <v>1</v>
      </c>
      <c r="BH329" s="74"/>
      <c r="BI329" s="74"/>
      <c r="BJ329" s="74"/>
      <c r="BK329" s="75"/>
      <c r="BL329" s="75"/>
      <c r="BM329" s="47">
        <f t="shared" si="216"/>
        <v>1</v>
      </c>
      <c r="BN329" s="47">
        <v>66</v>
      </c>
      <c r="BO329" s="47">
        <f t="shared" si="199"/>
        <v>66</v>
      </c>
      <c r="BP329" s="136"/>
      <c r="BQ329" s="137"/>
      <c r="BR329" s="138">
        <v>1</v>
      </c>
      <c r="BS329" s="63">
        <f t="shared" si="206"/>
        <v>0.33333333333333331</v>
      </c>
      <c r="BT329" s="63">
        <f t="shared" si="214"/>
        <v>1</v>
      </c>
      <c r="BU329" s="577">
        <f t="shared" si="218"/>
        <v>1</v>
      </c>
      <c r="BV329" s="566"/>
      <c r="BW329" s="139"/>
      <c r="BX329" s="59"/>
      <c r="BY329" s="59"/>
      <c r="BZ329" s="139"/>
      <c r="CA329" s="5">
        <f t="shared" si="207"/>
        <v>66</v>
      </c>
      <c r="CB329" s="59">
        <f t="shared" si="208"/>
        <v>66</v>
      </c>
      <c r="CC329" s="587"/>
      <c r="CD329" s="596">
        <f t="shared" si="194"/>
        <v>66</v>
      </c>
      <c r="CE329" s="5">
        <f t="shared" si="195"/>
        <v>66</v>
      </c>
      <c r="CF329" s="724"/>
      <c r="CG329" s="606"/>
      <c r="CH329" s="707" t="str">
        <f t="shared" si="219"/>
        <v/>
      </c>
      <c r="CI329" s="59" t="str">
        <f t="shared" si="220"/>
        <v/>
      </c>
      <c r="CJ329" s="530" t="e">
        <f t="shared" si="217"/>
        <v>#VALUE!</v>
      </c>
      <c r="CK329" s="727"/>
      <c r="CL329" s="792"/>
    </row>
    <row r="330" spans="1:90" ht="13.15" customHeight="1" x14ac:dyDescent="0.25">
      <c r="A330" s="737"/>
      <c r="B330" s="154"/>
      <c r="C330" s="714"/>
      <c r="D330" s="383">
        <v>324</v>
      </c>
      <c r="E330" s="131" t="s">
        <v>824</v>
      </c>
      <c r="F330" s="182" t="s">
        <v>825</v>
      </c>
      <c r="G330" s="293" t="s">
        <v>1264</v>
      </c>
      <c r="H330" s="9">
        <v>10</v>
      </c>
      <c r="I330" s="9">
        <v>66.7</v>
      </c>
      <c r="J330" s="42">
        <f t="shared" si="201"/>
        <v>77.235772357723576</v>
      </c>
      <c r="K330" s="9">
        <v>95</v>
      </c>
      <c r="L330" s="9">
        <f t="shared" si="193"/>
        <v>772.35772357723579</v>
      </c>
      <c r="M330" s="9">
        <f>H330*K330</f>
        <v>950</v>
      </c>
      <c r="N330" s="140">
        <f t="shared" si="210"/>
        <v>105.45</v>
      </c>
      <c r="O330" s="10">
        <f t="shared" si="211"/>
        <v>33.25</v>
      </c>
      <c r="P330" s="10">
        <f>N330*H330</f>
        <v>1054.5</v>
      </c>
      <c r="Q330" s="11">
        <f t="shared" si="212"/>
        <v>128.25</v>
      </c>
      <c r="R330" s="12">
        <f>Q330*H330</f>
        <v>1282.5</v>
      </c>
      <c r="S330" s="4">
        <f t="shared" si="213"/>
        <v>114</v>
      </c>
      <c r="T330" s="137">
        <f>H330*S330</f>
        <v>1140</v>
      </c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4">
        <f t="shared" si="200"/>
        <v>0</v>
      </c>
      <c r="AH330" s="44">
        <v>66.7</v>
      </c>
      <c r="AI330" s="44">
        <v>45.94</v>
      </c>
      <c r="AJ330" s="44">
        <f t="shared" si="215"/>
        <v>0</v>
      </c>
      <c r="AK330" s="43">
        <v>2</v>
      </c>
      <c r="AL330" s="43">
        <v>1</v>
      </c>
      <c r="AM330" s="43"/>
      <c r="AN330" s="43">
        <v>1</v>
      </c>
      <c r="AO330" s="43"/>
      <c r="AP330" s="54"/>
      <c r="AQ330" s="54"/>
      <c r="AR330" s="54"/>
      <c r="AS330" s="54"/>
      <c r="AT330" s="54"/>
      <c r="AU330" s="54"/>
      <c r="AV330" s="54"/>
      <c r="AW330" s="45">
        <f t="shared" si="198"/>
        <v>4</v>
      </c>
      <c r="AX330" s="51">
        <v>114</v>
      </c>
      <c r="AY330" s="51">
        <v>52.64</v>
      </c>
      <c r="AZ330" s="51">
        <f>AW330*AY330</f>
        <v>210.56</v>
      </c>
      <c r="BA330" s="74"/>
      <c r="BB330" s="74"/>
      <c r="BC330" s="74"/>
      <c r="BD330" s="74"/>
      <c r="BE330" s="74"/>
      <c r="BF330" s="74"/>
      <c r="BG330" s="74"/>
      <c r="BH330" s="74"/>
      <c r="BI330" s="74"/>
      <c r="BJ330" s="74"/>
      <c r="BK330" s="74"/>
      <c r="BL330" s="74"/>
      <c r="BM330" s="47">
        <f t="shared" si="216"/>
        <v>0</v>
      </c>
      <c r="BN330" s="60"/>
      <c r="BO330" s="60">
        <f t="shared" si="199"/>
        <v>0</v>
      </c>
      <c r="BP330" s="141"/>
      <c r="BQ330" s="137"/>
      <c r="BR330" s="138">
        <v>10</v>
      </c>
      <c r="BS330" s="63">
        <f t="shared" si="206"/>
        <v>4.666666666666667</v>
      </c>
      <c r="BT330" s="63">
        <f t="shared" si="214"/>
        <v>10</v>
      </c>
      <c r="BU330" s="577">
        <f t="shared" si="218"/>
        <v>10</v>
      </c>
      <c r="BV330" s="566"/>
      <c r="BW330" s="139"/>
      <c r="BX330" s="87">
        <v>41.46</v>
      </c>
      <c r="BY330" s="86">
        <v>120.16</v>
      </c>
      <c r="BZ330" s="139"/>
      <c r="CA330" s="5">
        <f t="shared" si="207"/>
        <v>66.7</v>
      </c>
      <c r="CB330" s="59">
        <f t="shared" si="208"/>
        <v>41.46</v>
      </c>
      <c r="CC330" s="587"/>
      <c r="CD330" s="596">
        <f t="shared" si="194"/>
        <v>54.08</v>
      </c>
      <c r="CE330" s="5">
        <f t="shared" si="195"/>
        <v>540.79999999999995</v>
      </c>
      <c r="CF330" s="724"/>
      <c r="CG330" s="606"/>
      <c r="CH330" s="707" t="str">
        <f t="shared" si="219"/>
        <v/>
      </c>
      <c r="CI330" s="59" t="str">
        <f t="shared" si="220"/>
        <v/>
      </c>
      <c r="CJ330" s="530" t="e">
        <f t="shared" si="217"/>
        <v>#VALUE!</v>
      </c>
      <c r="CK330" s="727"/>
      <c r="CL330" s="792"/>
    </row>
    <row r="331" spans="1:90" ht="13.15" customHeight="1" thickBot="1" x14ac:dyDescent="0.3">
      <c r="A331" s="738"/>
      <c r="B331" s="130"/>
      <c r="C331" s="715"/>
      <c r="D331" s="384">
        <v>325</v>
      </c>
      <c r="E331" s="202" t="s">
        <v>767</v>
      </c>
      <c r="F331" s="203" t="s">
        <v>766</v>
      </c>
      <c r="G331" s="294" t="s">
        <v>1264</v>
      </c>
      <c r="H331" s="101"/>
      <c r="I331" s="250"/>
      <c r="J331" s="251"/>
      <c r="K331" s="250"/>
      <c r="L331" s="250">
        <f t="shared" si="193"/>
        <v>0</v>
      </c>
      <c r="M331" s="250"/>
      <c r="N331" s="204"/>
      <c r="O331" s="19"/>
      <c r="P331" s="19"/>
      <c r="Q331" s="20"/>
      <c r="R331" s="21"/>
      <c r="S331" s="205"/>
      <c r="T331" s="206"/>
      <c r="U331" s="104"/>
      <c r="V331" s="104"/>
      <c r="W331" s="104"/>
      <c r="X331" s="104"/>
      <c r="Y331" s="104"/>
      <c r="Z331" s="104"/>
      <c r="AA331" s="104"/>
      <c r="AB331" s="104"/>
      <c r="AC331" s="104"/>
      <c r="AD331" s="104"/>
      <c r="AE331" s="104"/>
      <c r="AF331" s="104"/>
      <c r="AG331" s="105">
        <f t="shared" si="200"/>
        <v>0</v>
      </c>
      <c r="AH331" s="106"/>
      <c r="AI331" s="106"/>
      <c r="AJ331" s="106">
        <f t="shared" ref="AJ331:AJ358" si="221">AG331*AI331</f>
        <v>0</v>
      </c>
      <c r="AK331" s="104"/>
      <c r="AL331" s="104"/>
      <c r="AM331" s="104"/>
      <c r="AN331" s="104"/>
      <c r="AO331" s="104"/>
      <c r="AP331" s="107"/>
      <c r="AQ331" s="107"/>
      <c r="AR331" s="107"/>
      <c r="AS331" s="107"/>
      <c r="AT331" s="107"/>
      <c r="AU331" s="107"/>
      <c r="AV331" s="107"/>
      <c r="AW331" s="108">
        <f t="shared" si="198"/>
        <v>0</v>
      </c>
      <c r="AX331" s="109"/>
      <c r="AY331" s="109"/>
      <c r="AZ331" s="109"/>
      <c r="BA331" s="110"/>
      <c r="BB331" s="110"/>
      <c r="BC331" s="110"/>
      <c r="BD331" s="110"/>
      <c r="BE331" s="110"/>
      <c r="BF331" s="110"/>
      <c r="BG331" s="110"/>
      <c r="BH331" s="110"/>
      <c r="BI331" s="110">
        <v>1</v>
      </c>
      <c r="BJ331" s="110"/>
      <c r="BK331" s="110"/>
      <c r="BL331" s="110"/>
      <c r="BM331" s="111">
        <f t="shared" si="216"/>
        <v>1</v>
      </c>
      <c r="BN331" s="111">
        <v>28</v>
      </c>
      <c r="BO331" s="111">
        <f t="shared" si="199"/>
        <v>28</v>
      </c>
      <c r="BP331" s="261"/>
      <c r="BQ331" s="206"/>
      <c r="BR331" s="208">
        <v>1</v>
      </c>
      <c r="BS331" s="106">
        <f t="shared" si="206"/>
        <v>0.33333333333333331</v>
      </c>
      <c r="BT331" s="106">
        <f t="shared" si="214"/>
        <v>1</v>
      </c>
      <c r="BU331" s="578">
        <f t="shared" si="218"/>
        <v>1</v>
      </c>
      <c r="BV331" s="567"/>
      <c r="BW331" s="209"/>
      <c r="BX331" s="112"/>
      <c r="BY331" s="112"/>
      <c r="BZ331" s="209"/>
      <c r="CA331" s="210">
        <f t="shared" si="207"/>
        <v>28</v>
      </c>
      <c r="CB331" s="112">
        <f t="shared" si="208"/>
        <v>28</v>
      </c>
      <c r="CC331" s="588"/>
      <c r="CD331" s="597">
        <f t="shared" si="194"/>
        <v>28</v>
      </c>
      <c r="CE331" s="210">
        <f t="shared" si="195"/>
        <v>28</v>
      </c>
      <c r="CF331" s="725"/>
      <c r="CG331" s="607"/>
      <c r="CH331" s="708" t="str">
        <f t="shared" si="219"/>
        <v/>
      </c>
      <c r="CI331" s="112" t="str">
        <f t="shared" si="220"/>
        <v/>
      </c>
      <c r="CJ331" s="531" t="e">
        <f t="shared" si="217"/>
        <v>#VALUE!</v>
      </c>
      <c r="CK331" s="728"/>
      <c r="CL331" s="793"/>
    </row>
    <row r="332" spans="1:90" ht="13.15" customHeight="1" x14ac:dyDescent="0.25">
      <c r="A332" s="734" t="s">
        <v>521</v>
      </c>
      <c r="B332" s="242">
        <v>44</v>
      </c>
      <c r="C332" s="711">
        <v>43</v>
      </c>
      <c r="D332" s="382">
        <v>326</v>
      </c>
      <c r="E332" s="193" t="s">
        <v>826</v>
      </c>
      <c r="F332" s="194" t="s">
        <v>827</v>
      </c>
      <c r="G332" s="292" t="s">
        <v>1264</v>
      </c>
      <c r="H332" s="92">
        <v>1</v>
      </c>
      <c r="I332" s="115"/>
      <c r="J332" s="116">
        <f t="shared" si="201"/>
        <v>77.235772357723576</v>
      </c>
      <c r="K332" s="115">
        <v>95</v>
      </c>
      <c r="L332" s="115">
        <f t="shared" si="193"/>
        <v>77.235772357723576</v>
      </c>
      <c r="M332" s="115">
        <f>H332*K332</f>
        <v>95</v>
      </c>
      <c r="N332" s="236">
        <f t="shared" si="210"/>
        <v>105.45</v>
      </c>
      <c r="O332" s="22">
        <f t="shared" si="211"/>
        <v>33.25</v>
      </c>
      <c r="P332" s="22">
        <f>N332*H332</f>
        <v>105.45</v>
      </c>
      <c r="Q332" s="23">
        <f t="shared" si="212"/>
        <v>128.25</v>
      </c>
      <c r="R332" s="24">
        <f>Q332*H332</f>
        <v>128.25</v>
      </c>
      <c r="S332" s="94">
        <f t="shared" si="213"/>
        <v>114</v>
      </c>
      <c r="T332" s="196">
        <f>H332*S332</f>
        <v>114</v>
      </c>
      <c r="U332" s="95"/>
      <c r="V332" s="95"/>
      <c r="W332" s="95"/>
      <c r="X332" s="95"/>
      <c r="Y332" s="95"/>
      <c r="Z332" s="95"/>
      <c r="AA332" s="95"/>
      <c r="AB332" s="95"/>
      <c r="AC332" s="95"/>
      <c r="AD332" s="95"/>
      <c r="AE332" s="95"/>
      <c r="AF332" s="95"/>
      <c r="AG332" s="96">
        <f t="shared" si="200"/>
        <v>0</v>
      </c>
      <c r="AH332" s="198"/>
      <c r="AI332" s="198"/>
      <c r="AJ332" s="198">
        <f t="shared" si="221"/>
        <v>0</v>
      </c>
      <c r="AK332" s="95"/>
      <c r="AL332" s="95"/>
      <c r="AM332" s="95"/>
      <c r="AN332" s="95"/>
      <c r="AO332" s="95"/>
      <c r="AP332" s="97"/>
      <c r="AQ332" s="97"/>
      <c r="AR332" s="97"/>
      <c r="AS332" s="97"/>
      <c r="AT332" s="97"/>
      <c r="AU332" s="97"/>
      <c r="AV332" s="97"/>
      <c r="AW332" s="98">
        <f t="shared" si="198"/>
        <v>0</v>
      </c>
      <c r="AX332" s="118">
        <v>114</v>
      </c>
      <c r="AY332" s="119">
        <v>39.869999999999997</v>
      </c>
      <c r="AZ332" s="118">
        <f t="shared" ref="AZ332:AZ358" si="222">AW332*AY332</f>
        <v>0</v>
      </c>
      <c r="BA332" s="120"/>
      <c r="BB332" s="120"/>
      <c r="BC332" s="120"/>
      <c r="BD332" s="120"/>
      <c r="BE332" s="120"/>
      <c r="BF332" s="121"/>
      <c r="BG332" s="121"/>
      <c r="BH332" s="121"/>
      <c r="BI332" s="121"/>
      <c r="BJ332" s="121"/>
      <c r="BK332" s="120"/>
      <c r="BL332" s="120"/>
      <c r="BM332" s="100">
        <f t="shared" si="216"/>
        <v>0</v>
      </c>
      <c r="BN332" s="122"/>
      <c r="BO332" s="123">
        <f t="shared" si="199"/>
        <v>0</v>
      </c>
      <c r="BP332" s="243"/>
      <c r="BQ332" s="196"/>
      <c r="BR332" s="197">
        <v>1</v>
      </c>
      <c r="BS332" s="198">
        <f t="shared" si="206"/>
        <v>0.33333333333333331</v>
      </c>
      <c r="BT332" s="198">
        <f t="shared" si="214"/>
        <v>1</v>
      </c>
      <c r="BU332" s="579">
        <f t="shared" si="218"/>
        <v>1</v>
      </c>
      <c r="BV332" s="565"/>
      <c r="BW332" s="200"/>
      <c r="BX332" s="199">
        <v>52.19</v>
      </c>
      <c r="BY332" s="199">
        <v>141.81</v>
      </c>
      <c r="BZ332" s="200"/>
      <c r="CA332" s="201">
        <f t="shared" si="207"/>
        <v>114</v>
      </c>
      <c r="CB332" s="199">
        <f t="shared" si="208"/>
        <v>39.869999999999997</v>
      </c>
      <c r="CC332" s="586"/>
      <c r="CD332" s="595">
        <f t="shared" si="194"/>
        <v>76.935000000000002</v>
      </c>
      <c r="CE332" s="201">
        <f t="shared" si="195"/>
        <v>76.935000000000002</v>
      </c>
      <c r="CF332" s="723">
        <f>SUM(CE332:CE343)</f>
        <v>1292.0250000000001</v>
      </c>
      <c r="CG332" s="605"/>
      <c r="CH332" s="706" t="str">
        <f t="shared" si="219"/>
        <v/>
      </c>
      <c r="CI332" s="199" t="str">
        <f t="shared" si="220"/>
        <v/>
      </c>
      <c r="CJ332" s="529" t="e">
        <f t="shared" si="217"/>
        <v>#VALUE!</v>
      </c>
      <c r="CK332" s="732" t="e">
        <f>SUM(CJ332:CJ343)</f>
        <v>#VALUE!</v>
      </c>
      <c r="CL332" s="794" t="e">
        <f>(CF332-CK332)/CF332</f>
        <v>#VALUE!</v>
      </c>
    </row>
    <row r="333" spans="1:90" ht="13.15" customHeight="1" x14ac:dyDescent="0.25">
      <c r="A333" s="737"/>
      <c r="B333" s="129"/>
      <c r="C333" s="714"/>
      <c r="D333" s="383">
        <v>327</v>
      </c>
      <c r="E333" s="131" t="s">
        <v>828</v>
      </c>
      <c r="F333" s="182" t="s">
        <v>829</v>
      </c>
      <c r="G333" s="293" t="s">
        <v>1264</v>
      </c>
      <c r="H333" s="9">
        <v>1</v>
      </c>
      <c r="I333" s="80"/>
      <c r="J333" s="81">
        <f t="shared" si="201"/>
        <v>26.016260162601625</v>
      </c>
      <c r="K333" s="80">
        <v>32</v>
      </c>
      <c r="L333" s="80">
        <f t="shared" si="193"/>
        <v>26.016260162601625</v>
      </c>
      <c r="M333" s="80">
        <f>H333*K333</f>
        <v>32</v>
      </c>
      <c r="N333" s="140">
        <f t="shared" si="210"/>
        <v>35.520000000000003</v>
      </c>
      <c r="O333" s="10">
        <f t="shared" si="211"/>
        <v>11.2</v>
      </c>
      <c r="P333" s="10">
        <f>N333*H333</f>
        <v>35.520000000000003</v>
      </c>
      <c r="Q333" s="11">
        <f t="shared" si="212"/>
        <v>43.2</v>
      </c>
      <c r="R333" s="12">
        <f>Q333*H333</f>
        <v>43.2</v>
      </c>
      <c r="S333" s="4">
        <f t="shared" si="213"/>
        <v>38.4</v>
      </c>
      <c r="T333" s="137">
        <f>H333*S333</f>
        <v>38.4</v>
      </c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4">
        <f t="shared" si="200"/>
        <v>0</v>
      </c>
      <c r="AH333" s="63"/>
      <c r="AI333" s="63"/>
      <c r="AJ333" s="63">
        <f t="shared" si="221"/>
        <v>0</v>
      </c>
      <c r="AK333" s="43"/>
      <c r="AL333" s="43"/>
      <c r="AM333" s="43"/>
      <c r="AN333" s="43"/>
      <c r="AO333" s="43"/>
      <c r="AP333" s="54"/>
      <c r="AQ333" s="54"/>
      <c r="AR333" s="54"/>
      <c r="AS333" s="54"/>
      <c r="AT333" s="54"/>
      <c r="AU333" s="54"/>
      <c r="AV333" s="54"/>
      <c r="AW333" s="45">
        <f t="shared" si="198"/>
        <v>0</v>
      </c>
      <c r="AX333" s="51">
        <v>38.4</v>
      </c>
      <c r="AY333" s="46">
        <v>18.07</v>
      </c>
      <c r="AZ333" s="51">
        <f t="shared" si="222"/>
        <v>0</v>
      </c>
      <c r="BA333" s="75"/>
      <c r="BB333" s="75"/>
      <c r="BC333" s="75"/>
      <c r="BD333" s="75"/>
      <c r="BE333" s="75"/>
      <c r="BF333" s="74"/>
      <c r="BG333" s="74"/>
      <c r="BH333" s="74"/>
      <c r="BI333" s="74"/>
      <c r="BJ333" s="74"/>
      <c r="BK333" s="75"/>
      <c r="BL333" s="75"/>
      <c r="BM333" s="47">
        <f t="shared" si="216"/>
        <v>0</v>
      </c>
      <c r="BN333" s="61"/>
      <c r="BO333" s="60">
        <f t="shared" si="199"/>
        <v>0</v>
      </c>
      <c r="BP333" s="141"/>
      <c r="BQ333" s="137"/>
      <c r="BR333" s="138">
        <v>1</v>
      </c>
      <c r="BS333" s="63">
        <f t="shared" si="206"/>
        <v>0.33333333333333331</v>
      </c>
      <c r="BT333" s="63">
        <f t="shared" si="214"/>
        <v>1</v>
      </c>
      <c r="BU333" s="577">
        <f t="shared" si="218"/>
        <v>1</v>
      </c>
      <c r="BV333" s="566"/>
      <c r="BW333" s="139"/>
      <c r="BX333" s="87">
        <v>10.73</v>
      </c>
      <c r="BY333" s="86">
        <v>29.15</v>
      </c>
      <c r="BZ333" s="139"/>
      <c r="CA333" s="5">
        <f t="shared" si="207"/>
        <v>29.15</v>
      </c>
      <c r="CB333" s="59">
        <f t="shared" si="208"/>
        <v>10.73</v>
      </c>
      <c r="CC333" s="587"/>
      <c r="CD333" s="596">
        <f t="shared" si="194"/>
        <v>19.939999999999998</v>
      </c>
      <c r="CE333" s="5">
        <f t="shared" si="195"/>
        <v>19.939999999999998</v>
      </c>
      <c r="CF333" s="724"/>
      <c r="CG333" s="606"/>
      <c r="CH333" s="707" t="str">
        <f t="shared" si="219"/>
        <v/>
      </c>
      <c r="CI333" s="59" t="str">
        <f t="shared" si="220"/>
        <v/>
      </c>
      <c r="CJ333" s="530" t="e">
        <f t="shared" si="217"/>
        <v>#VALUE!</v>
      </c>
      <c r="CK333" s="727"/>
      <c r="CL333" s="792"/>
    </row>
    <row r="334" spans="1:90" ht="13.15" customHeight="1" x14ac:dyDescent="0.25">
      <c r="A334" s="737"/>
      <c r="B334" s="37"/>
      <c r="C334" s="714"/>
      <c r="D334" s="383">
        <v>328</v>
      </c>
      <c r="E334" s="131" t="s">
        <v>830</v>
      </c>
      <c r="F334" s="182" t="s">
        <v>831</v>
      </c>
      <c r="G334" s="293" t="s">
        <v>1264</v>
      </c>
      <c r="H334" s="9">
        <v>1</v>
      </c>
      <c r="I334" s="80"/>
      <c r="J334" s="81">
        <f t="shared" si="201"/>
        <v>73.170731707317074</v>
      </c>
      <c r="K334" s="80">
        <v>90</v>
      </c>
      <c r="L334" s="80">
        <f t="shared" si="193"/>
        <v>73.170731707317074</v>
      </c>
      <c r="M334" s="80">
        <f>H334*K334</f>
        <v>90</v>
      </c>
      <c r="N334" s="140">
        <f t="shared" si="210"/>
        <v>99.9</v>
      </c>
      <c r="O334" s="10">
        <f t="shared" si="211"/>
        <v>31.499999999999996</v>
      </c>
      <c r="P334" s="10">
        <f>N334*H334</f>
        <v>99.9</v>
      </c>
      <c r="Q334" s="11">
        <f t="shared" si="212"/>
        <v>121.5</v>
      </c>
      <c r="R334" s="12">
        <f>Q334*H334</f>
        <v>121.5</v>
      </c>
      <c r="S334" s="4">
        <f t="shared" si="213"/>
        <v>108</v>
      </c>
      <c r="T334" s="137">
        <f>H334*S334</f>
        <v>108</v>
      </c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4">
        <f t="shared" si="200"/>
        <v>0</v>
      </c>
      <c r="AH334" s="63"/>
      <c r="AI334" s="63"/>
      <c r="AJ334" s="63">
        <f t="shared" si="221"/>
        <v>0</v>
      </c>
      <c r="AK334" s="43"/>
      <c r="AL334" s="43"/>
      <c r="AM334" s="43"/>
      <c r="AN334" s="43"/>
      <c r="AO334" s="43"/>
      <c r="AP334" s="54"/>
      <c r="AQ334" s="54"/>
      <c r="AR334" s="54"/>
      <c r="AS334" s="54"/>
      <c r="AT334" s="54"/>
      <c r="AU334" s="54"/>
      <c r="AV334" s="54"/>
      <c r="AW334" s="45">
        <f t="shared" si="198"/>
        <v>0</v>
      </c>
      <c r="AX334" s="51">
        <v>108</v>
      </c>
      <c r="AY334" s="46">
        <v>54.1</v>
      </c>
      <c r="AZ334" s="51">
        <f t="shared" si="222"/>
        <v>0</v>
      </c>
      <c r="BA334" s="75"/>
      <c r="BB334" s="75"/>
      <c r="BC334" s="75"/>
      <c r="BD334" s="75"/>
      <c r="BE334" s="75"/>
      <c r="BF334" s="74"/>
      <c r="BG334" s="74"/>
      <c r="BH334" s="74"/>
      <c r="BI334" s="74"/>
      <c r="BJ334" s="74"/>
      <c r="BK334" s="75"/>
      <c r="BL334" s="75"/>
      <c r="BM334" s="47">
        <f t="shared" si="216"/>
        <v>0</v>
      </c>
      <c r="BN334" s="61"/>
      <c r="BO334" s="60">
        <f t="shared" si="199"/>
        <v>0</v>
      </c>
      <c r="BP334" s="141"/>
      <c r="BQ334" s="137"/>
      <c r="BR334" s="138">
        <v>1</v>
      </c>
      <c r="BS334" s="63">
        <f t="shared" si="206"/>
        <v>0.33333333333333331</v>
      </c>
      <c r="BT334" s="63">
        <f t="shared" si="214"/>
        <v>1</v>
      </c>
      <c r="BU334" s="577">
        <f t="shared" si="218"/>
        <v>1</v>
      </c>
      <c r="BV334" s="566"/>
      <c r="BW334" s="139"/>
      <c r="BX334" s="87">
        <v>25.43</v>
      </c>
      <c r="BY334" s="86">
        <v>69.11</v>
      </c>
      <c r="BZ334" s="139"/>
      <c r="CA334" s="5">
        <f t="shared" si="207"/>
        <v>69.11</v>
      </c>
      <c r="CB334" s="59">
        <f t="shared" si="208"/>
        <v>25.43</v>
      </c>
      <c r="CC334" s="587"/>
      <c r="CD334" s="596">
        <f t="shared" si="194"/>
        <v>47.269999999999996</v>
      </c>
      <c r="CE334" s="5">
        <f t="shared" si="195"/>
        <v>47.269999999999996</v>
      </c>
      <c r="CF334" s="724"/>
      <c r="CG334" s="606"/>
      <c r="CH334" s="707" t="str">
        <f t="shared" si="219"/>
        <v/>
      </c>
      <c r="CI334" s="59" t="str">
        <f t="shared" si="220"/>
        <v/>
      </c>
      <c r="CJ334" s="530" t="e">
        <f t="shared" si="217"/>
        <v>#VALUE!</v>
      </c>
      <c r="CK334" s="727"/>
      <c r="CL334" s="792"/>
    </row>
    <row r="335" spans="1:90" ht="13.15" customHeight="1" x14ac:dyDescent="0.25">
      <c r="A335" s="737"/>
      <c r="B335" s="37"/>
      <c r="C335" s="714"/>
      <c r="D335" s="383">
        <v>329</v>
      </c>
      <c r="E335" s="131" t="s">
        <v>345</v>
      </c>
      <c r="F335" s="182" t="s">
        <v>765</v>
      </c>
      <c r="G335" s="293" t="s">
        <v>1264</v>
      </c>
      <c r="H335" s="9"/>
      <c r="I335" s="79"/>
      <c r="J335" s="68"/>
      <c r="K335" s="79"/>
      <c r="L335" s="79">
        <f t="shared" si="193"/>
        <v>0</v>
      </c>
      <c r="M335" s="79"/>
      <c r="N335" s="140"/>
      <c r="O335" s="10"/>
      <c r="P335" s="10"/>
      <c r="Q335" s="11"/>
      <c r="R335" s="12"/>
      <c r="S335" s="4"/>
      <c r="T335" s="137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4">
        <f t="shared" si="200"/>
        <v>0</v>
      </c>
      <c r="AH335" s="63"/>
      <c r="AI335" s="63"/>
      <c r="AJ335" s="63">
        <f t="shared" si="221"/>
        <v>0</v>
      </c>
      <c r="AK335" s="43"/>
      <c r="AL335" s="43"/>
      <c r="AM335" s="43"/>
      <c r="AN335" s="43"/>
      <c r="AO335" s="43"/>
      <c r="AP335" s="54"/>
      <c r="AQ335" s="54"/>
      <c r="AR335" s="54"/>
      <c r="AS335" s="54"/>
      <c r="AT335" s="54"/>
      <c r="AU335" s="54"/>
      <c r="AV335" s="54"/>
      <c r="AW335" s="45">
        <f t="shared" si="198"/>
        <v>0</v>
      </c>
      <c r="AX335" s="58"/>
      <c r="AY335" s="62"/>
      <c r="AZ335" s="58">
        <f t="shared" si="222"/>
        <v>0</v>
      </c>
      <c r="BA335" s="75"/>
      <c r="BB335" s="75"/>
      <c r="BC335" s="75"/>
      <c r="BD335" s="75"/>
      <c r="BE335" s="75"/>
      <c r="BF335" s="74"/>
      <c r="BG335" s="74"/>
      <c r="BH335" s="74"/>
      <c r="BI335" s="74"/>
      <c r="BJ335" s="74"/>
      <c r="BK335" s="75"/>
      <c r="BL335" s="75"/>
      <c r="BM335" s="47">
        <f t="shared" si="216"/>
        <v>0</v>
      </c>
      <c r="BN335" s="62"/>
      <c r="BO335" s="58">
        <f t="shared" si="199"/>
        <v>0</v>
      </c>
      <c r="BP335" s="147" t="s">
        <v>1318</v>
      </c>
      <c r="BQ335" s="137"/>
      <c r="BR335" s="138">
        <v>0</v>
      </c>
      <c r="BS335" s="63">
        <f t="shared" si="206"/>
        <v>0</v>
      </c>
      <c r="BT335" s="63">
        <f t="shared" si="214"/>
        <v>0</v>
      </c>
      <c r="BU335" s="577">
        <v>1</v>
      </c>
      <c r="BV335" s="566"/>
      <c r="BW335" s="139"/>
      <c r="BX335" s="87">
        <v>26.86</v>
      </c>
      <c r="BY335" s="86">
        <v>72.98</v>
      </c>
      <c r="BZ335" s="139"/>
      <c r="CA335" s="5">
        <f t="shared" si="207"/>
        <v>72.98</v>
      </c>
      <c r="CB335" s="59">
        <f t="shared" si="208"/>
        <v>26.86</v>
      </c>
      <c r="CC335" s="587"/>
      <c r="CD335" s="596">
        <f t="shared" si="194"/>
        <v>49.92</v>
      </c>
      <c r="CE335" s="5">
        <f t="shared" si="195"/>
        <v>49.92</v>
      </c>
      <c r="CF335" s="724"/>
      <c r="CG335" s="606"/>
      <c r="CH335" s="707" t="str">
        <f t="shared" si="219"/>
        <v/>
      </c>
      <c r="CI335" s="59" t="str">
        <f t="shared" si="220"/>
        <v/>
      </c>
      <c r="CJ335" s="530" t="e">
        <f t="shared" si="217"/>
        <v>#VALUE!</v>
      </c>
      <c r="CK335" s="727"/>
      <c r="CL335" s="792"/>
    </row>
    <row r="336" spans="1:90" ht="13.15" customHeight="1" x14ac:dyDescent="0.25">
      <c r="A336" s="737"/>
      <c r="B336" s="37"/>
      <c r="C336" s="714"/>
      <c r="D336" s="383">
        <v>330</v>
      </c>
      <c r="E336" s="131" t="s">
        <v>832</v>
      </c>
      <c r="F336" s="182" t="s">
        <v>833</v>
      </c>
      <c r="G336" s="293" t="s">
        <v>1264</v>
      </c>
      <c r="H336" s="9">
        <v>1</v>
      </c>
      <c r="I336" s="80"/>
      <c r="J336" s="81">
        <f t="shared" si="201"/>
        <v>101.6260162601626</v>
      </c>
      <c r="K336" s="80">
        <v>125</v>
      </c>
      <c r="L336" s="80">
        <f t="shared" si="193"/>
        <v>101.6260162601626</v>
      </c>
      <c r="M336" s="80">
        <f>H336*K336</f>
        <v>125</v>
      </c>
      <c r="N336" s="140">
        <f t="shared" si="210"/>
        <v>138.75</v>
      </c>
      <c r="O336" s="10">
        <f t="shared" si="211"/>
        <v>43.75</v>
      </c>
      <c r="P336" s="10">
        <f>N336*H336</f>
        <v>138.75</v>
      </c>
      <c r="Q336" s="11">
        <f t="shared" si="212"/>
        <v>168.75</v>
      </c>
      <c r="R336" s="12">
        <f>Q336*H336</f>
        <v>168.75</v>
      </c>
      <c r="S336" s="4">
        <f t="shared" si="213"/>
        <v>150</v>
      </c>
      <c r="T336" s="137">
        <f>H336*S336</f>
        <v>150</v>
      </c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>
        <f>1+2</f>
        <v>3</v>
      </c>
      <c r="AG336" s="44">
        <f t="shared" si="200"/>
        <v>0</v>
      </c>
      <c r="AH336" s="63"/>
      <c r="AI336" s="63"/>
      <c r="AJ336" s="63">
        <f t="shared" si="221"/>
        <v>0</v>
      </c>
      <c r="AK336" s="43"/>
      <c r="AL336" s="43"/>
      <c r="AM336" s="43"/>
      <c r="AN336" s="43"/>
      <c r="AO336" s="43"/>
      <c r="AP336" s="54"/>
      <c r="AQ336" s="54"/>
      <c r="AR336" s="54"/>
      <c r="AS336" s="54"/>
      <c r="AT336" s="54"/>
      <c r="AU336" s="54"/>
      <c r="AV336" s="54"/>
      <c r="AW336" s="45">
        <f t="shared" si="198"/>
        <v>3</v>
      </c>
      <c r="AX336" s="51">
        <v>150</v>
      </c>
      <c r="AY336" s="45">
        <v>59.14</v>
      </c>
      <c r="AZ336" s="51">
        <f t="shared" si="222"/>
        <v>177.42000000000002</v>
      </c>
      <c r="BA336" s="43"/>
      <c r="BB336" s="43"/>
      <c r="BC336" s="43"/>
      <c r="BD336" s="43"/>
      <c r="BE336" s="43"/>
      <c r="BF336" s="74"/>
      <c r="BG336" s="74"/>
      <c r="BH336" s="74"/>
      <c r="BI336" s="74"/>
      <c r="BJ336" s="74"/>
      <c r="BK336" s="43"/>
      <c r="BL336" s="43"/>
      <c r="BM336" s="47">
        <f t="shared" si="216"/>
        <v>0</v>
      </c>
      <c r="BN336" s="59"/>
      <c r="BO336" s="60">
        <f t="shared" si="199"/>
        <v>0</v>
      </c>
      <c r="BP336" s="141"/>
      <c r="BQ336" s="137"/>
      <c r="BR336" s="138">
        <v>3</v>
      </c>
      <c r="BS336" s="63">
        <f t="shared" si="206"/>
        <v>1.3333333333333333</v>
      </c>
      <c r="BT336" s="63">
        <f t="shared" si="214"/>
        <v>3</v>
      </c>
      <c r="BU336" s="577">
        <f t="shared" ref="BU336:BU343" si="223">BR336</f>
        <v>3</v>
      </c>
      <c r="BV336" s="566"/>
      <c r="BW336" s="139"/>
      <c r="BX336" s="87">
        <v>30.84</v>
      </c>
      <c r="BY336" s="86">
        <v>83.81</v>
      </c>
      <c r="BZ336" s="139"/>
      <c r="CA336" s="5">
        <f t="shared" si="207"/>
        <v>83.81</v>
      </c>
      <c r="CB336" s="59">
        <f t="shared" si="208"/>
        <v>30.84</v>
      </c>
      <c r="CC336" s="587"/>
      <c r="CD336" s="596">
        <f t="shared" si="194"/>
        <v>57.325000000000003</v>
      </c>
      <c r="CE336" s="5">
        <f t="shared" si="195"/>
        <v>171.97500000000002</v>
      </c>
      <c r="CF336" s="724"/>
      <c r="CG336" s="606"/>
      <c r="CH336" s="707" t="str">
        <f t="shared" si="219"/>
        <v/>
      </c>
      <c r="CI336" s="59" t="str">
        <f t="shared" si="220"/>
        <v/>
      </c>
      <c r="CJ336" s="530" t="e">
        <f t="shared" si="217"/>
        <v>#VALUE!</v>
      </c>
      <c r="CK336" s="727"/>
      <c r="CL336" s="792"/>
    </row>
    <row r="337" spans="1:90" ht="13.15" customHeight="1" x14ac:dyDescent="0.25">
      <c r="A337" s="737"/>
      <c r="B337" s="37">
        <v>43</v>
      </c>
      <c r="C337" s="714"/>
      <c r="D337" s="383">
        <v>331</v>
      </c>
      <c r="E337" s="132" t="s">
        <v>173</v>
      </c>
      <c r="F337" s="183" t="s">
        <v>174</v>
      </c>
      <c r="G337" s="293" t="s">
        <v>1264</v>
      </c>
      <c r="H337" s="9"/>
      <c r="I337" s="79"/>
      <c r="J337" s="68"/>
      <c r="K337" s="79"/>
      <c r="L337" s="79">
        <f t="shared" si="193"/>
        <v>0</v>
      </c>
      <c r="M337" s="79"/>
      <c r="N337" s="140"/>
      <c r="O337" s="10"/>
      <c r="P337" s="10"/>
      <c r="Q337" s="11"/>
      <c r="R337" s="12"/>
      <c r="S337" s="4"/>
      <c r="T337" s="137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4">
        <f t="shared" si="200"/>
        <v>0</v>
      </c>
      <c r="AH337" s="63"/>
      <c r="AI337" s="63"/>
      <c r="AJ337" s="63">
        <f t="shared" si="221"/>
        <v>0</v>
      </c>
      <c r="AK337" s="43"/>
      <c r="AL337" s="43"/>
      <c r="AM337" s="43"/>
      <c r="AN337" s="43"/>
      <c r="AO337" s="43"/>
      <c r="AP337" s="54"/>
      <c r="AQ337" s="54"/>
      <c r="AR337" s="54"/>
      <c r="AS337" s="54"/>
      <c r="AT337" s="54"/>
      <c r="AU337" s="54"/>
      <c r="AV337" s="54"/>
      <c r="AW337" s="45">
        <f t="shared" si="198"/>
        <v>0</v>
      </c>
      <c r="AX337" s="58"/>
      <c r="AY337" s="63"/>
      <c r="AZ337" s="58">
        <f t="shared" si="222"/>
        <v>0</v>
      </c>
      <c r="BA337" s="43"/>
      <c r="BB337" s="43"/>
      <c r="BC337" s="43"/>
      <c r="BD337" s="43"/>
      <c r="BE337" s="43"/>
      <c r="BF337" s="74"/>
      <c r="BG337" s="74"/>
      <c r="BH337" s="74"/>
      <c r="BI337" s="74"/>
      <c r="BJ337" s="74"/>
      <c r="BK337" s="43"/>
      <c r="BL337" s="43"/>
      <c r="BM337" s="47">
        <f t="shared" si="216"/>
        <v>0</v>
      </c>
      <c r="BN337" s="63"/>
      <c r="BO337" s="58">
        <f t="shared" si="199"/>
        <v>0</v>
      </c>
      <c r="BP337" s="147" t="s">
        <v>170</v>
      </c>
      <c r="BQ337" s="137"/>
      <c r="BR337" s="138">
        <v>0</v>
      </c>
      <c r="BS337" s="63">
        <f t="shared" si="206"/>
        <v>0</v>
      </c>
      <c r="BT337" s="63">
        <f t="shared" si="214"/>
        <v>0</v>
      </c>
      <c r="BU337" s="577">
        <f t="shared" si="223"/>
        <v>0</v>
      </c>
      <c r="BV337" s="566"/>
      <c r="BW337" s="139"/>
      <c r="BX337" s="59"/>
      <c r="BY337" s="59"/>
      <c r="BZ337" s="139"/>
      <c r="CA337" s="5">
        <f t="shared" si="207"/>
        <v>0</v>
      </c>
      <c r="CB337" s="59">
        <f t="shared" si="208"/>
        <v>0</v>
      </c>
      <c r="CC337" s="587"/>
      <c r="CD337" s="596">
        <f t="shared" si="194"/>
        <v>0</v>
      </c>
      <c r="CE337" s="5">
        <f t="shared" si="195"/>
        <v>0</v>
      </c>
      <c r="CF337" s="724"/>
      <c r="CG337" s="606"/>
      <c r="CH337" s="707" t="str">
        <f t="shared" si="219"/>
        <v/>
      </c>
      <c r="CI337" s="59" t="str">
        <f t="shared" si="220"/>
        <v/>
      </c>
      <c r="CJ337" s="530" t="e">
        <f t="shared" si="217"/>
        <v>#VALUE!</v>
      </c>
      <c r="CK337" s="727"/>
      <c r="CL337" s="792"/>
    </row>
    <row r="338" spans="1:90" ht="13.15" customHeight="1" x14ac:dyDescent="0.25">
      <c r="A338" s="737"/>
      <c r="B338" s="37"/>
      <c r="C338" s="714"/>
      <c r="D338" s="383">
        <v>332</v>
      </c>
      <c r="E338" s="131" t="s">
        <v>834</v>
      </c>
      <c r="F338" s="182" t="s">
        <v>835</v>
      </c>
      <c r="G338" s="293" t="s">
        <v>1264</v>
      </c>
      <c r="H338" s="9">
        <v>3</v>
      </c>
      <c r="I338" s="80"/>
      <c r="J338" s="81">
        <f t="shared" si="201"/>
        <v>126.01626016260163</v>
      </c>
      <c r="K338" s="80">
        <v>155</v>
      </c>
      <c r="L338" s="80">
        <f t="shared" si="193"/>
        <v>378.04878048780489</v>
      </c>
      <c r="M338" s="80">
        <f>H338*K338</f>
        <v>465</v>
      </c>
      <c r="N338" s="140">
        <f t="shared" si="210"/>
        <v>172.05</v>
      </c>
      <c r="O338" s="10">
        <f t="shared" si="211"/>
        <v>54.25</v>
      </c>
      <c r="P338" s="10">
        <f>N338*H338</f>
        <v>516.15000000000009</v>
      </c>
      <c r="Q338" s="11">
        <f t="shared" si="212"/>
        <v>209.25</v>
      </c>
      <c r="R338" s="12">
        <f>Q338*H338</f>
        <v>627.75</v>
      </c>
      <c r="S338" s="4">
        <f t="shared" si="213"/>
        <v>186</v>
      </c>
      <c r="T338" s="137">
        <f>H338*S338</f>
        <v>558</v>
      </c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4">
        <f t="shared" si="200"/>
        <v>0</v>
      </c>
      <c r="AH338" s="63"/>
      <c r="AI338" s="63"/>
      <c r="AJ338" s="63">
        <f t="shared" si="221"/>
        <v>0</v>
      </c>
      <c r="AK338" s="43"/>
      <c r="AL338" s="43"/>
      <c r="AM338" s="43"/>
      <c r="AN338" s="43"/>
      <c r="AO338" s="43"/>
      <c r="AP338" s="54"/>
      <c r="AQ338" s="54"/>
      <c r="AR338" s="54"/>
      <c r="AS338" s="54"/>
      <c r="AT338" s="54"/>
      <c r="AU338" s="54"/>
      <c r="AV338" s="54"/>
      <c r="AW338" s="45">
        <f t="shared" si="198"/>
        <v>0</v>
      </c>
      <c r="AX338" s="51">
        <v>186</v>
      </c>
      <c r="AY338" s="46">
        <v>80.64</v>
      </c>
      <c r="AZ338" s="51">
        <f t="shared" si="222"/>
        <v>0</v>
      </c>
      <c r="BA338" s="75"/>
      <c r="BB338" s="75"/>
      <c r="BC338" s="75"/>
      <c r="BD338" s="75"/>
      <c r="BE338" s="75"/>
      <c r="BF338" s="74"/>
      <c r="BG338" s="74"/>
      <c r="BH338" s="74"/>
      <c r="BI338" s="74"/>
      <c r="BJ338" s="74"/>
      <c r="BK338" s="75"/>
      <c r="BL338" s="75"/>
      <c r="BM338" s="47">
        <f t="shared" si="216"/>
        <v>0</v>
      </c>
      <c r="BN338" s="61"/>
      <c r="BO338" s="60">
        <f t="shared" si="199"/>
        <v>0</v>
      </c>
      <c r="BP338" s="141"/>
      <c r="BQ338" s="137"/>
      <c r="BR338" s="138">
        <v>3</v>
      </c>
      <c r="BS338" s="63">
        <f t="shared" si="206"/>
        <v>1</v>
      </c>
      <c r="BT338" s="63">
        <f t="shared" si="214"/>
        <v>3</v>
      </c>
      <c r="BU338" s="577">
        <f t="shared" si="223"/>
        <v>3</v>
      </c>
      <c r="BV338" s="566"/>
      <c r="BW338" s="139"/>
      <c r="BX338" s="59"/>
      <c r="BY338" s="59"/>
      <c r="BZ338" s="139"/>
      <c r="CA338" s="5">
        <f t="shared" si="207"/>
        <v>186</v>
      </c>
      <c r="CB338" s="59">
        <f t="shared" si="208"/>
        <v>80.64</v>
      </c>
      <c r="CC338" s="587"/>
      <c r="CD338" s="596">
        <f t="shared" si="194"/>
        <v>133.32</v>
      </c>
      <c r="CE338" s="5">
        <f t="shared" si="195"/>
        <v>399.96</v>
      </c>
      <c r="CF338" s="724"/>
      <c r="CG338" s="606"/>
      <c r="CH338" s="707" t="str">
        <f t="shared" si="219"/>
        <v/>
      </c>
      <c r="CI338" s="59" t="str">
        <f t="shared" si="220"/>
        <v/>
      </c>
      <c r="CJ338" s="530" t="e">
        <f t="shared" si="217"/>
        <v>#VALUE!</v>
      </c>
      <c r="CK338" s="727"/>
      <c r="CL338" s="792"/>
    </row>
    <row r="339" spans="1:90" ht="13.15" customHeight="1" x14ac:dyDescent="0.25">
      <c r="A339" s="737"/>
      <c r="B339" s="37"/>
      <c r="C339" s="714"/>
      <c r="D339" s="383">
        <v>333</v>
      </c>
      <c r="E339" s="131" t="s">
        <v>836</v>
      </c>
      <c r="F339" s="182" t="s">
        <v>837</v>
      </c>
      <c r="G339" s="293" t="s">
        <v>1264</v>
      </c>
      <c r="H339" s="9">
        <v>1</v>
      </c>
      <c r="I339" s="80"/>
      <c r="J339" s="81">
        <f t="shared" si="201"/>
        <v>126.01626016260163</v>
      </c>
      <c r="K339" s="80">
        <v>155</v>
      </c>
      <c r="L339" s="80">
        <f t="shared" si="193"/>
        <v>126.01626016260163</v>
      </c>
      <c r="M339" s="80">
        <f>H339*K339</f>
        <v>155</v>
      </c>
      <c r="N339" s="140">
        <f t="shared" si="210"/>
        <v>172.05</v>
      </c>
      <c r="O339" s="10">
        <f t="shared" si="211"/>
        <v>54.25</v>
      </c>
      <c r="P339" s="10">
        <f>N339*H339</f>
        <v>172.05</v>
      </c>
      <c r="Q339" s="11">
        <f t="shared" si="212"/>
        <v>209.25</v>
      </c>
      <c r="R339" s="12">
        <f>Q339*H339</f>
        <v>209.25</v>
      </c>
      <c r="S339" s="4">
        <f t="shared" si="213"/>
        <v>186</v>
      </c>
      <c r="T339" s="137">
        <f>H339*S339</f>
        <v>186</v>
      </c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4">
        <f t="shared" si="200"/>
        <v>0</v>
      </c>
      <c r="AH339" s="63"/>
      <c r="AI339" s="63"/>
      <c r="AJ339" s="63">
        <f t="shared" si="221"/>
        <v>0</v>
      </c>
      <c r="AK339" s="43"/>
      <c r="AL339" s="43"/>
      <c r="AM339" s="43"/>
      <c r="AN339" s="43"/>
      <c r="AO339" s="43"/>
      <c r="AP339" s="54"/>
      <c r="AQ339" s="54"/>
      <c r="AR339" s="54"/>
      <c r="AS339" s="54"/>
      <c r="AT339" s="54"/>
      <c r="AU339" s="54"/>
      <c r="AV339" s="54"/>
      <c r="AW339" s="45">
        <f t="shared" si="198"/>
        <v>0</v>
      </c>
      <c r="AX339" s="51">
        <v>186</v>
      </c>
      <c r="AY339" s="46">
        <v>103.03</v>
      </c>
      <c r="AZ339" s="51">
        <f t="shared" si="222"/>
        <v>0</v>
      </c>
      <c r="BA339" s="75"/>
      <c r="BB339" s="75"/>
      <c r="BC339" s="75"/>
      <c r="BD339" s="75"/>
      <c r="BE339" s="75"/>
      <c r="BF339" s="74"/>
      <c r="BG339" s="74"/>
      <c r="BH339" s="74"/>
      <c r="BI339" s="74"/>
      <c r="BJ339" s="74"/>
      <c r="BK339" s="75"/>
      <c r="BL339" s="75"/>
      <c r="BM339" s="47">
        <f t="shared" si="216"/>
        <v>0</v>
      </c>
      <c r="BN339" s="61"/>
      <c r="BO339" s="60">
        <f t="shared" si="199"/>
        <v>0</v>
      </c>
      <c r="BP339" s="141"/>
      <c r="BQ339" s="137"/>
      <c r="BR339" s="138">
        <v>1</v>
      </c>
      <c r="BS339" s="63">
        <f t="shared" si="206"/>
        <v>0.33333333333333331</v>
      </c>
      <c r="BT339" s="63">
        <f t="shared" si="214"/>
        <v>1</v>
      </c>
      <c r="BU339" s="577">
        <f t="shared" si="223"/>
        <v>1</v>
      </c>
      <c r="BV339" s="566"/>
      <c r="BW339" s="139"/>
      <c r="BX339" s="59"/>
      <c r="BY339" s="59"/>
      <c r="BZ339" s="139"/>
      <c r="CA339" s="5">
        <f t="shared" si="207"/>
        <v>186</v>
      </c>
      <c r="CB339" s="59">
        <f t="shared" si="208"/>
        <v>103.03</v>
      </c>
      <c r="CC339" s="587"/>
      <c r="CD339" s="596">
        <f t="shared" si="194"/>
        <v>144.51499999999999</v>
      </c>
      <c r="CE339" s="5">
        <f t="shared" si="195"/>
        <v>144.51499999999999</v>
      </c>
      <c r="CF339" s="724"/>
      <c r="CG339" s="606"/>
      <c r="CH339" s="707" t="str">
        <f t="shared" si="219"/>
        <v/>
      </c>
      <c r="CI339" s="59" t="str">
        <f t="shared" si="220"/>
        <v/>
      </c>
      <c r="CJ339" s="530" t="e">
        <f t="shared" si="217"/>
        <v>#VALUE!</v>
      </c>
      <c r="CK339" s="727"/>
      <c r="CL339" s="792"/>
    </row>
    <row r="340" spans="1:90" ht="13.15" customHeight="1" x14ac:dyDescent="0.25">
      <c r="A340" s="737"/>
      <c r="B340" s="37"/>
      <c r="C340" s="714"/>
      <c r="D340" s="383">
        <v>334</v>
      </c>
      <c r="E340" s="131" t="s">
        <v>838</v>
      </c>
      <c r="F340" s="182" t="s">
        <v>839</v>
      </c>
      <c r="G340" s="293" t="s">
        <v>1264</v>
      </c>
      <c r="H340" s="9">
        <v>5</v>
      </c>
      <c r="I340" s="80"/>
      <c r="J340" s="81">
        <f t="shared" si="201"/>
        <v>48.780487804878049</v>
      </c>
      <c r="K340" s="80">
        <v>60</v>
      </c>
      <c r="L340" s="80">
        <f t="shared" si="193"/>
        <v>243.90243902439025</v>
      </c>
      <c r="M340" s="80">
        <f>H340*K340</f>
        <v>300</v>
      </c>
      <c r="N340" s="140">
        <f t="shared" si="210"/>
        <v>66.600000000000009</v>
      </c>
      <c r="O340" s="10">
        <f t="shared" si="211"/>
        <v>21</v>
      </c>
      <c r="P340" s="10">
        <f>N340*H340</f>
        <v>333.00000000000006</v>
      </c>
      <c r="Q340" s="11">
        <f t="shared" si="212"/>
        <v>81</v>
      </c>
      <c r="R340" s="12">
        <f>Q340*H340</f>
        <v>405</v>
      </c>
      <c r="S340" s="4">
        <f t="shared" si="213"/>
        <v>72</v>
      </c>
      <c r="T340" s="137">
        <f>H340*S340</f>
        <v>360</v>
      </c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4">
        <f t="shared" si="200"/>
        <v>0</v>
      </c>
      <c r="AH340" s="63"/>
      <c r="AI340" s="63"/>
      <c r="AJ340" s="63">
        <f t="shared" si="221"/>
        <v>0</v>
      </c>
      <c r="AK340" s="43"/>
      <c r="AL340" s="43"/>
      <c r="AM340" s="43"/>
      <c r="AN340" s="43"/>
      <c r="AO340" s="43"/>
      <c r="AP340" s="54"/>
      <c r="AQ340" s="54"/>
      <c r="AR340" s="54"/>
      <c r="AS340" s="54"/>
      <c r="AT340" s="54"/>
      <c r="AU340" s="54"/>
      <c r="AV340" s="54"/>
      <c r="AW340" s="45">
        <f t="shared" si="198"/>
        <v>0</v>
      </c>
      <c r="AX340" s="51">
        <v>72</v>
      </c>
      <c r="AY340" s="46">
        <v>42.56</v>
      </c>
      <c r="AZ340" s="51">
        <f t="shared" si="222"/>
        <v>0</v>
      </c>
      <c r="BA340" s="75"/>
      <c r="BB340" s="75"/>
      <c r="BC340" s="75"/>
      <c r="BD340" s="75"/>
      <c r="BE340" s="75"/>
      <c r="BF340" s="74"/>
      <c r="BG340" s="74"/>
      <c r="BH340" s="74"/>
      <c r="BI340" s="74"/>
      <c r="BJ340" s="74"/>
      <c r="BK340" s="75"/>
      <c r="BL340" s="75"/>
      <c r="BM340" s="47">
        <f t="shared" si="216"/>
        <v>0</v>
      </c>
      <c r="BN340" s="61"/>
      <c r="BO340" s="60">
        <f t="shared" si="199"/>
        <v>0</v>
      </c>
      <c r="BP340" s="141"/>
      <c r="BQ340" s="137"/>
      <c r="BR340" s="138">
        <v>5</v>
      </c>
      <c r="BS340" s="63">
        <f t="shared" si="206"/>
        <v>1.6666666666666667</v>
      </c>
      <c r="BT340" s="63">
        <f t="shared" si="214"/>
        <v>5</v>
      </c>
      <c r="BU340" s="577">
        <f t="shared" si="223"/>
        <v>5</v>
      </c>
      <c r="BV340" s="566"/>
      <c r="BW340" s="139"/>
      <c r="BX340" s="59"/>
      <c r="BY340" s="59"/>
      <c r="BZ340" s="139"/>
      <c r="CA340" s="5">
        <f t="shared" si="207"/>
        <v>72</v>
      </c>
      <c r="CB340" s="59">
        <f t="shared" si="208"/>
        <v>42.56</v>
      </c>
      <c r="CC340" s="587"/>
      <c r="CD340" s="596">
        <f t="shared" si="194"/>
        <v>57.28</v>
      </c>
      <c r="CE340" s="5">
        <f t="shared" si="195"/>
        <v>286.39999999999998</v>
      </c>
      <c r="CF340" s="724"/>
      <c r="CG340" s="606"/>
      <c r="CH340" s="707" t="str">
        <f t="shared" si="219"/>
        <v/>
      </c>
      <c r="CI340" s="59" t="str">
        <f t="shared" si="220"/>
        <v/>
      </c>
      <c r="CJ340" s="530" t="e">
        <f t="shared" si="217"/>
        <v>#VALUE!</v>
      </c>
      <c r="CK340" s="727"/>
      <c r="CL340" s="792"/>
    </row>
    <row r="341" spans="1:90" ht="13.15" customHeight="1" x14ac:dyDescent="0.25">
      <c r="A341" s="737"/>
      <c r="B341" s="154"/>
      <c r="C341" s="714"/>
      <c r="D341" s="383">
        <v>335</v>
      </c>
      <c r="E341" s="131" t="s">
        <v>840</v>
      </c>
      <c r="F341" s="182" t="s">
        <v>841</v>
      </c>
      <c r="G341" s="293" t="s">
        <v>1264</v>
      </c>
      <c r="H341" s="9">
        <v>5</v>
      </c>
      <c r="I341" s="80"/>
      <c r="J341" s="81">
        <f t="shared" si="201"/>
        <v>22.479674796747968</v>
      </c>
      <c r="K341" s="80">
        <v>27.650000000000002</v>
      </c>
      <c r="L341" s="80">
        <f t="shared" si="193"/>
        <v>112.39837398373984</v>
      </c>
      <c r="M341" s="80">
        <f>H341*K341</f>
        <v>138.25</v>
      </c>
      <c r="N341" s="140">
        <f t="shared" si="210"/>
        <v>30.691500000000005</v>
      </c>
      <c r="O341" s="10">
        <f t="shared" si="211"/>
        <v>9.6775000000000002</v>
      </c>
      <c r="P341" s="10">
        <f>N341*H341</f>
        <v>153.45750000000004</v>
      </c>
      <c r="Q341" s="11">
        <f t="shared" si="212"/>
        <v>37.327500000000001</v>
      </c>
      <c r="R341" s="12">
        <f>Q341*H341</f>
        <v>186.63749999999999</v>
      </c>
      <c r="S341" s="4">
        <f t="shared" si="213"/>
        <v>33.18</v>
      </c>
      <c r="T341" s="137">
        <f>H341*S341</f>
        <v>165.9</v>
      </c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4">
        <f t="shared" si="200"/>
        <v>0</v>
      </c>
      <c r="AH341" s="63"/>
      <c r="AI341" s="63"/>
      <c r="AJ341" s="63">
        <f t="shared" si="221"/>
        <v>0</v>
      </c>
      <c r="AK341" s="43"/>
      <c r="AL341" s="43"/>
      <c r="AM341" s="43"/>
      <c r="AN341" s="43"/>
      <c r="AO341" s="43"/>
      <c r="AP341" s="54"/>
      <c r="AQ341" s="54"/>
      <c r="AR341" s="54"/>
      <c r="AS341" s="54"/>
      <c r="AT341" s="54"/>
      <c r="AU341" s="54"/>
      <c r="AV341" s="54"/>
      <c r="AW341" s="45">
        <f t="shared" si="198"/>
        <v>0</v>
      </c>
      <c r="AX341" s="51">
        <v>33.18</v>
      </c>
      <c r="AY341" s="46">
        <v>10.42</v>
      </c>
      <c r="AZ341" s="51">
        <f t="shared" si="222"/>
        <v>0</v>
      </c>
      <c r="BA341" s="75"/>
      <c r="BB341" s="75"/>
      <c r="BC341" s="75"/>
      <c r="BD341" s="75"/>
      <c r="BE341" s="75"/>
      <c r="BF341" s="74"/>
      <c r="BG341" s="74"/>
      <c r="BH341" s="74"/>
      <c r="BI341" s="74"/>
      <c r="BJ341" s="74"/>
      <c r="BK341" s="75"/>
      <c r="BL341" s="75"/>
      <c r="BM341" s="47">
        <f t="shared" si="216"/>
        <v>0</v>
      </c>
      <c r="BN341" s="61"/>
      <c r="BO341" s="60">
        <f t="shared" si="199"/>
        <v>0</v>
      </c>
      <c r="BP341" s="141"/>
      <c r="BQ341" s="137"/>
      <c r="BR341" s="138">
        <v>5</v>
      </c>
      <c r="BS341" s="63">
        <f t="shared" si="206"/>
        <v>1.6666666666666667</v>
      </c>
      <c r="BT341" s="63">
        <f t="shared" si="214"/>
        <v>5</v>
      </c>
      <c r="BU341" s="577">
        <f t="shared" si="223"/>
        <v>5</v>
      </c>
      <c r="BV341" s="566"/>
      <c r="BW341" s="139"/>
      <c r="BX341" s="87">
        <v>9.8699999999999992</v>
      </c>
      <c r="BY341" s="86">
        <v>26.83</v>
      </c>
      <c r="BZ341" s="139"/>
      <c r="CA341" s="5">
        <f t="shared" si="207"/>
        <v>26.83</v>
      </c>
      <c r="CB341" s="59">
        <f t="shared" si="208"/>
        <v>9.8699999999999992</v>
      </c>
      <c r="CC341" s="587"/>
      <c r="CD341" s="596">
        <f t="shared" si="194"/>
        <v>18.349999999999998</v>
      </c>
      <c r="CE341" s="5">
        <f t="shared" si="195"/>
        <v>91.749999999999986</v>
      </c>
      <c r="CF341" s="724"/>
      <c r="CG341" s="606"/>
      <c r="CH341" s="707" t="str">
        <f t="shared" si="219"/>
        <v/>
      </c>
      <c r="CI341" s="59" t="str">
        <f t="shared" si="220"/>
        <v/>
      </c>
      <c r="CJ341" s="530" t="e">
        <f t="shared" si="217"/>
        <v>#VALUE!</v>
      </c>
      <c r="CK341" s="727"/>
      <c r="CL341" s="792"/>
    </row>
    <row r="342" spans="1:90" ht="13.15" customHeight="1" x14ac:dyDescent="0.25">
      <c r="A342" s="737"/>
      <c r="B342" s="153" t="s">
        <v>1039</v>
      </c>
      <c r="C342" s="714"/>
      <c r="D342" s="383">
        <v>336</v>
      </c>
      <c r="E342" s="132" t="s">
        <v>94</v>
      </c>
      <c r="F342" s="183" t="s">
        <v>95</v>
      </c>
      <c r="G342" s="293" t="s">
        <v>1264</v>
      </c>
      <c r="H342" s="9"/>
      <c r="I342" s="79"/>
      <c r="J342" s="68"/>
      <c r="K342" s="79"/>
      <c r="L342" s="79">
        <f t="shared" si="193"/>
        <v>0</v>
      </c>
      <c r="M342" s="79"/>
      <c r="N342" s="140"/>
      <c r="O342" s="10"/>
      <c r="P342" s="10"/>
      <c r="Q342" s="11"/>
      <c r="R342" s="12"/>
      <c r="S342" s="4"/>
      <c r="T342" s="137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4">
        <f t="shared" si="200"/>
        <v>0</v>
      </c>
      <c r="AH342" s="63"/>
      <c r="AI342" s="63"/>
      <c r="AJ342" s="63">
        <f t="shared" si="221"/>
        <v>0</v>
      </c>
      <c r="AK342" s="43"/>
      <c r="AL342" s="43"/>
      <c r="AM342" s="43"/>
      <c r="AN342" s="43"/>
      <c r="AO342" s="43"/>
      <c r="AP342" s="54"/>
      <c r="AQ342" s="54"/>
      <c r="AR342" s="54"/>
      <c r="AS342" s="54"/>
      <c r="AT342" s="54"/>
      <c r="AU342" s="54"/>
      <c r="AV342" s="54"/>
      <c r="AW342" s="45">
        <f t="shared" si="198"/>
        <v>0</v>
      </c>
      <c r="AX342" s="58"/>
      <c r="AY342" s="62"/>
      <c r="AZ342" s="58">
        <f t="shared" si="222"/>
        <v>0</v>
      </c>
      <c r="BA342" s="75"/>
      <c r="BB342" s="75"/>
      <c r="BC342" s="75"/>
      <c r="BD342" s="75"/>
      <c r="BE342" s="75"/>
      <c r="BF342" s="74">
        <v>1</v>
      </c>
      <c r="BG342" s="74"/>
      <c r="BH342" s="74"/>
      <c r="BI342" s="74"/>
      <c r="BJ342" s="74"/>
      <c r="BK342" s="75"/>
      <c r="BL342" s="75"/>
      <c r="BM342" s="47">
        <f t="shared" si="216"/>
        <v>1</v>
      </c>
      <c r="BN342" s="47">
        <v>1.98</v>
      </c>
      <c r="BO342" s="47">
        <f t="shared" si="199"/>
        <v>1.98</v>
      </c>
      <c r="BP342" s="136"/>
      <c r="BQ342" s="137"/>
      <c r="BR342" s="138">
        <v>1</v>
      </c>
      <c r="BS342" s="63">
        <f t="shared" si="206"/>
        <v>0.33333333333333331</v>
      </c>
      <c r="BT342" s="63">
        <f t="shared" si="214"/>
        <v>1</v>
      </c>
      <c r="BU342" s="577">
        <f t="shared" si="223"/>
        <v>1</v>
      </c>
      <c r="BV342" s="566"/>
      <c r="BW342" s="139"/>
      <c r="BX342" s="87">
        <v>22.21</v>
      </c>
      <c r="BY342" s="86">
        <v>60.35</v>
      </c>
      <c r="BZ342" s="139"/>
      <c r="CA342" s="5">
        <f t="shared" si="207"/>
        <v>1.98</v>
      </c>
      <c r="CB342" s="59">
        <f t="shared" si="208"/>
        <v>1.98</v>
      </c>
      <c r="CC342" s="587"/>
      <c r="CD342" s="596">
        <f t="shared" si="194"/>
        <v>1.98</v>
      </c>
      <c r="CE342" s="5">
        <f t="shared" si="195"/>
        <v>1.98</v>
      </c>
      <c r="CF342" s="724"/>
      <c r="CG342" s="606"/>
      <c r="CH342" s="707" t="str">
        <f t="shared" si="219"/>
        <v/>
      </c>
      <c r="CI342" s="59" t="str">
        <f t="shared" si="220"/>
        <v/>
      </c>
      <c r="CJ342" s="530" t="e">
        <f t="shared" si="217"/>
        <v>#VALUE!</v>
      </c>
      <c r="CK342" s="727"/>
      <c r="CL342" s="792"/>
    </row>
    <row r="343" spans="1:90" ht="13.15" customHeight="1" thickBot="1" x14ac:dyDescent="0.3">
      <c r="A343" s="738"/>
      <c r="B343" s="125"/>
      <c r="C343" s="715"/>
      <c r="D343" s="384">
        <v>337</v>
      </c>
      <c r="E343" s="202" t="s">
        <v>1275</v>
      </c>
      <c r="F343" s="203" t="s">
        <v>1274</v>
      </c>
      <c r="G343" s="294" t="s">
        <v>1264</v>
      </c>
      <c r="H343" s="101"/>
      <c r="I343" s="250"/>
      <c r="J343" s="251"/>
      <c r="K343" s="250"/>
      <c r="L343" s="250">
        <f t="shared" si="193"/>
        <v>0</v>
      </c>
      <c r="M343" s="250"/>
      <c r="N343" s="204"/>
      <c r="O343" s="19"/>
      <c r="P343" s="19"/>
      <c r="Q343" s="20"/>
      <c r="R343" s="21"/>
      <c r="S343" s="205"/>
      <c r="T343" s="206"/>
      <c r="U343" s="104"/>
      <c r="V343" s="104"/>
      <c r="W343" s="104"/>
      <c r="X343" s="104"/>
      <c r="Y343" s="104"/>
      <c r="Z343" s="104"/>
      <c r="AA343" s="104"/>
      <c r="AB343" s="104"/>
      <c r="AC343" s="104"/>
      <c r="AD343" s="104"/>
      <c r="AE343" s="104"/>
      <c r="AF343" s="104">
        <v>1</v>
      </c>
      <c r="AG343" s="105">
        <f t="shared" si="200"/>
        <v>0</v>
      </c>
      <c r="AH343" s="106"/>
      <c r="AI343" s="106"/>
      <c r="AJ343" s="106">
        <f t="shared" si="221"/>
        <v>0</v>
      </c>
      <c r="AK343" s="104"/>
      <c r="AL343" s="104"/>
      <c r="AM343" s="104"/>
      <c r="AN343" s="104"/>
      <c r="AO343" s="104"/>
      <c r="AP343" s="107"/>
      <c r="AQ343" s="107"/>
      <c r="AR343" s="107"/>
      <c r="AS343" s="107"/>
      <c r="AT343" s="107"/>
      <c r="AU343" s="107"/>
      <c r="AV343" s="107"/>
      <c r="AW343" s="108">
        <f t="shared" si="198"/>
        <v>1</v>
      </c>
      <c r="AX343" s="275"/>
      <c r="AY343" s="275">
        <v>1.38</v>
      </c>
      <c r="AZ343" s="275">
        <f t="shared" si="222"/>
        <v>1.38</v>
      </c>
      <c r="BA343" s="110"/>
      <c r="BB343" s="110"/>
      <c r="BC343" s="110"/>
      <c r="BD343" s="110"/>
      <c r="BE343" s="110"/>
      <c r="BF343" s="110"/>
      <c r="BG343" s="110"/>
      <c r="BH343" s="110"/>
      <c r="BI343" s="110"/>
      <c r="BJ343" s="110"/>
      <c r="BK343" s="110"/>
      <c r="BL343" s="110"/>
      <c r="BM343" s="111">
        <f t="shared" si="216"/>
        <v>0</v>
      </c>
      <c r="BN343" s="252"/>
      <c r="BO343" s="252">
        <f t="shared" si="199"/>
        <v>0</v>
      </c>
      <c r="BP343" s="285" t="s">
        <v>1296</v>
      </c>
      <c r="BQ343" s="206"/>
      <c r="BR343" s="208">
        <v>1</v>
      </c>
      <c r="BS343" s="106">
        <f t="shared" si="206"/>
        <v>0.33333333333333331</v>
      </c>
      <c r="BT343" s="106">
        <f t="shared" si="214"/>
        <v>1</v>
      </c>
      <c r="BU343" s="578">
        <f t="shared" si="223"/>
        <v>1</v>
      </c>
      <c r="BV343" s="567"/>
      <c r="BW343" s="209"/>
      <c r="BX343" s="112"/>
      <c r="BY343" s="112"/>
      <c r="BZ343" s="209"/>
      <c r="CA343" s="210">
        <f t="shared" si="207"/>
        <v>0</v>
      </c>
      <c r="CB343" s="112">
        <f t="shared" si="208"/>
        <v>1.38</v>
      </c>
      <c r="CC343" s="588"/>
      <c r="CD343" s="597">
        <f t="shared" si="194"/>
        <v>1.38</v>
      </c>
      <c r="CE343" s="210">
        <f t="shared" si="195"/>
        <v>1.38</v>
      </c>
      <c r="CF343" s="725"/>
      <c r="CG343" s="607"/>
      <c r="CH343" s="708" t="str">
        <f t="shared" si="219"/>
        <v/>
      </c>
      <c r="CI343" s="112" t="str">
        <f t="shared" si="220"/>
        <v/>
      </c>
      <c r="CJ343" s="531" t="e">
        <f t="shared" si="217"/>
        <v>#VALUE!</v>
      </c>
      <c r="CK343" s="728"/>
      <c r="CL343" s="793"/>
    </row>
    <row r="344" spans="1:90" ht="13.15" customHeight="1" x14ac:dyDescent="0.25">
      <c r="A344" s="734" t="s">
        <v>496</v>
      </c>
      <c r="B344" s="91"/>
      <c r="C344" s="711">
        <v>44</v>
      </c>
      <c r="D344" s="382">
        <v>338</v>
      </c>
      <c r="E344" s="282" t="s">
        <v>333</v>
      </c>
      <c r="F344" s="283" t="s">
        <v>334</v>
      </c>
      <c r="G344" s="292" t="s">
        <v>1264</v>
      </c>
      <c r="H344" s="92"/>
      <c r="I344" s="247"/>
      <c r="J344" s="99"/>
      <c r="K344" s="247"/>
      <c r="L344" s="247">
        <f t="shared" ref="L344:L399" si="224">M344/1.23</f>
        <v>0</v>
      </c>
      <c r="M344" s="247"/>
      <c r="N344" s="236"/>
      <c r="O344" s="22"/>
      <c r="P344" s="22"/>
      <c r="Q344" s="23"/>
      <c r="R344" s="24"/>
      <c r="S344" s="94"/>
      <c r="T344" s="196"/>
      <c r="U344" s="95"/>
      <c r="V344" s="95"/>
      <c r="W344" s="95">
        <f>3+1</f>
        <v>4</v>
      </c>
      <c r="X344" s="95"/>
      <c r="Y344" s="95"/>
      <c r="Z344" s="95"/>
      <c r="AA344" s="95"/>
      <c r="AB344" s="95"/>
      <c r="AC344" s="95"/>
      <c r="AD344" s="95"/>
      <c r="AE344" s="95"/>
      <c r="AF344" s="95"/>
      <c r="AG344" s="96">
        <f t="shared" si="200"/>
        <v>4</v>
      </c>
      <c r="AH344" s="117"/>
      <c r="AI344" s="117">
        <v>3</v>
      </c>
      <c r="AJ344" s="117">
        <f t="shared" si="221"/>
        <v>12</v>
      </c>
      <c r="AK344" s="95"/>
      <c r="AL344" s="95"/>
      <c r="AM344" s="95"/>
      <c r="AN344" s="95"/>
      <c r="AO344" s="95"/>
      <c r="AP344" s="97"/>
      <c r="AQ344" s="97"/>
      <c r="AR344" s="97"/>
      <c r="AS344" s="97"/>
      <c r="AT344" s="97"/>
      <c r="AU344" s="97"/>
      <c r="AV344" s="97"/>
      <c r="AW344" s="98">
        <f t="shared" si="198"/>
        <v>0</v>
      </c>
      <c r="AX344" s="263"/>
      <c r="AY344" s="263">
        <v>3</v>
      </c>
      <c r="AZ344" s="263">
        <f t="shared" si="222"/>
        <v>0</v>
      </c>
      <c r="BA344" s="121"/>
      <c r="BB344" s="121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00">
        <f t="shared" si="216"/>
        <v>0</v>
      </c>
      <c r="BN344" s="248"/>
      <c r="BO344" s="248">
        <f t="shared" si="199"/>
        <v>0</v>
      </c>
      <c r="BP344" s="237" t="s">
        <v>1296</v>
      </c>
      <c r="BQ344" s="196"/>
      <c r="BR344" s="197">
        <v>4</v>
      </c>
      <c r="BS344" s="198">
        <f t="shared" si="206"/>
        <v>1.3333333333333333</v>
      </c>
      <c r="BT344" s="198">
        <f t="shared" si="214"/>
        <v>4</v>
      </c>
      <c r="BU344" s="579">
        <f>BR344</f>
        <v>4</v>
      </c>
      <c r="BV344" s="565"/>
      <c r="BW344" s="200"/>
      <c r="BX344" s="199"/>
      <c r="BY344" s="199"/>
      <c r="BZ344" s="200"/>
      <c r="CA344" s="201">
        <f t="shared" si="207"/>
        <v>0</v>
      </c>
      <c r="CB344" s="199">
        <f t="shared" si="208"/>
        <v>3</v>
      </c>
      <c r="CC344" s="586"/>
      <c r="CD344" s="595">
        <f t="shared" ref="CD344:CD401" si="225">IF(CA344=0,CB344,(CA344+CB344)/2)</f>
        <v>3</v>
      </c>
      <c r="CE344" s="201">
        <f t="shared" ref="CE344:CE401" si="226">BU344*CD344</f>
        <v>12</v>
      </c>
      <c r="CF344" s="723">
        <f>SUM(CE344:CE348)</f>
        <v>152.24</v>
      </c>
      <c r="CG344" s="605"/>
      <c r="CH344" s="706" t="str">
        <f t="shared" si="219"/>
        <v/>
      </c>
      <c r="CI344" s="199" t="str">
        <f t="shared" si="220"/>
        <v/>
      </c>
      <c r="CJ344" s="529" t="e">
        <f t="shared" si="217"/>
        <v>#VALUE!</v>
      </c>
      <c r="CK344" s="732" t="e">
        <f>SUM(CJ344:CJ348)</f>
        <v>#VALUE!</v>
      </c>
      <c r="CL344" s="794" t="e">
        <f>(CF344-CK344)/CF344</f>
        <v>#VALUE!</v>
      </c>
    </row>
    <row r="345" spans="1:90" ht="13.15" customHeight="1" x14ac:dyDescent="0.25">
      <c r="A345" s="737"/>
      <c r="B345" s="37"/>
      <c r="C345" s="714"/>
      <c r="D345" s="383">
        <v>339</v>
      </c>
      <c r="E345" s="131" t="s">
        <v>842</v>
      </c>
      <c r="F345" s="182" t="s">
        <v>843</v>
      </c>
      <c r="G345" s="293" t="s">
        <v>1264</v>
      </c>
      <c r="H345" s="9">
        <v>5</v>
      </c>
      <c r="I345" s="80"/>
      <c r="J345" s="81">
        <f t="shared" si="201"/>
        <v>8.4688346883468828</v>
      </c>
      <c r="K345" s="80">
        <v>10.416666666666666</v>
      </c>
      <c r="L345" s="80">
        <f t="shared" si="224"/>
        <v>42.344173441734412</v>
      </c>
      <c r="M345" s="80">
        <f>H345*K345</f>
        <v>52.083333333333329</v>
      </c>
      <c r="N345" s="140">
        <f t="shared" si="210"/>
        <v>11.5625</v>
      </c>
      <c r="O345" s="10">
        <f t="shared" si="211"/>
        <v>3.645833333333333</v>
      </c>
      <c r="P345" s="10">
        <f>N345*H345</f>
        <v>57.8125</v>
      </c>
      <c r="Q345" s="11">
        <f t="shared" si="212"/>
        <v>14.0625</v>
      </c>
      <c r="R345" s="12">
        <f>Q345*H345</f>
        <v>70.3125</v>
      </c>
      <c r="S345" s="4">
        <f t="shared" si="213"/>
        <v>12.499999999999998</v>
      </c>
      <c r="T345" s="137">
        <f>H345*S345</f>
        <v>62.499999999999993</v>
      </c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>
        <f>4+1</f>
        <v>5</v>
      </c>
      <c r="AG345" s="44">
        <f t="shared" si="200"/>
        <v>0</v>
      </c>
      <c r="AH345" s="63"/>
      <c r="AI345" s="63"/>
      <c r="AJ345" s="63">
        <f t="shared" si="221"/>
        <v>0</v>
      </c>
      <c r="AK345" s="43"/>
      <c r="AL345" s="43"/>
      <c r="AM345" s="43"/>
      <c r="AN345" s="43"/>
      <c r="AO345" s="43"/>
      <c r="AP345" s="54"/>
      <c r="AQ345" s="54"/>
      <c r="AR345" s="54"/>
      <c r="AS345" s="54"/>
      <c r="AT345" s="54"/>
      <c r="AU345" s="54"/>
      <c r="AV345" s="54"/>
      <c r="AW345" s="45">
        <f t="shared" si="198"/>
        <v>5</v>
      </c>
      <c r="AX345" s="51">
        <v>12.5</v>
      </c>
      <c r="AY345" s="45">
        <v>0.63</v>
      </c>
      <c r="AZ345" s="51">
        <f t="shared" si="222"/>
        <v>3.15</v>
      </c>
      <c r="BA345" s="43"/>
      <c r="BB345" s="43"/>
      <c r="BC345" s="43"/>
      <c r="BD345" s="43"/>
      <c r="BE345" s="43"/>
      <c r="BF345" s="74"/>
      <c r="BG345" s="74"/>
      <c r="BH345" s="74"/>
      <c r="BI345" s="74"/>
      <c r="BJ345" s="74"/>
      <c r="BK345" s="43"/>
      <c r="BL345" s="43"/>
      <c r="BM345" s="47">
        <f t="shared" si="216"/>
        <v>0</v>
      </c>
      <c r="BN345" s="59"/>
      <c r="BO345" s="60">
        <f t="shared" si="199"/>
        <v>0</v>
      </c>
      <c r="BP345" s="141"/>
      <c r="BQ345" s="137"/>
      <c r="BR345" s="138">
        <v>5</v>
      </c>
      <c r="BS345" s="63">
        <f t="shared" si="206"/>
        <v>3.3333333333333335</v>
      </c>
      <c r="BT345" s="63">
        <f t="shared" si="214"/>
        <v>5</v>
      </c>
      <c r="BU345" s="577">
        <f>BR345</f>
        <v>5</v>
      </c>
      <c r="BV345" s="566"/>
      <c r="BW345" s="139"/>
      <c r="BX345" s="87">
        <v>1.44</v>
      </c>
      <c r="BY345" s="86">
        <v>7.85</v>
      </c>
      <c r="BZ345" s="139"/>
      <c r="CA345" s="5">
        <f t="shared" si="207"/>
        <v>7.85</v>
      </c>
      <c r="CB345" s="59">
        <f t="shared" si="208"/>
        <v>0.63</v>
      </c>
      <c r="CC345" s="587"/>
      <c r="CD345" s="596">
        <f t="shared" si="225"/>
        <v>4.24</v>
      </c>
      <c r="CE345" s="5">
        <f t="shared" si="226"/>
        <v>21.200000000000003</v>
      </c>
      <c r="CF345" s="724"/>
      <c r="CG345" s="606"/>
      <c r="CH345" s="707" t="str">
        <f t="shared" si="219"/>
        <v/>
      </c>
      <c r="CI345" s="59" t="str">
        <f t="shared" si="220"/>
        <v/>
      </c>
      <c r="CJ345" s="530" t="e">
        <f t="shared" si="217"/>
        <v>#VALUE!</v>
      </c>
      <c r="CK345" s="727"/>
      <c r="CL345" s="792"/>
    </row>
    <row r="346" spans="1:90" ht="13.15" customHeight="1" x14ac:dyDescent="0.25">
      <c r="A346" s="737"/>
      <c r="B346" s="37">
        <v>15</v>
      </c>
      <c r="C346" s="714"/>
      <c r="D346" s="383">
        <v>340</v>
      </c>
      <c r="E346" s="131" t="s">
        <v>260</v>
      </c>
      <c r="F346" s="182" t="s">
        <v>261</v>
      </c>
      <c r="G346" s="293" t="s">
        <v>1264</v>
      </c>
      <c r="H346" s="9"/>
      <c r="I346" s="9">
        <v>6.35</v>
      </c>
      <c r="J346" s="42"/>
      <c r="K346" s="9"/>
      <c r="L346" s="9">
        <f t="shared" si="224"/>
        <v>0</v>
      </c>
      <c r="M346" s="9"/>
      <c r="N346" s="140"/>
      <c r="O346" s="10"/>
      <c r="P346" s="10"/>
      <c r="Q346" s="11"/>
      <c r="R346" s="12"/>
      <c r="S346" s="4"/>
      <c r="T346" s="137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4">
        <f t="shared" si="200"/>
        <v>0</v>
      </c>
      <c r="AH346" s="44">
        <v>6.35</v>
      </c>
      <c r="AI346" s="44">
        <v>2.97</v>
      </c>
      <c r="AJ346" s="44">
        <f t="shared" si="221"/>
        <v>0</v>
      </c>
      <c r="AK346" s="43"/>
      <c r="AL346" s="43"/>
      <c r="AM346" s="43"/>
      <c r="AN346" s="43"/>
      <c r="AO346" s="43"/>
      <c r="AP346" s="54"/>
      <c r="AQ346" s="54"/>
      <c r="AR346" s="54"/>
      <c r="AS346" s="54"/>
      <c r="AT346" s="54"/>
      <c r="AU346" s="54"/>
      <c r="AV346" s="54"/>
      <c r="AW346" s="45">
        <f t="shared" si="198"/>
        <v>0</v>
      </c>
      <c r="AX346" s="58"/>
      <c r="AY346" s="58"/>
      <c r="AZ346" s="58">
        <f t="shared" si="222"/>
        <v>0</v>
      </c>
      <c r="BA346" s="75"/>
      <c r="BB346" s="75"/>
      <c r="BC346" s="75"/>
      <c r="BD346" s="75"/>
      <c r="BE346" s="75"/>
      <c r="BF346" s="74"/>
      <c r="BG346" s="74"/>
      <c r="BH346" s="74">
        <v>2</v>
      </c>
      <c r="BI346" s="74"/>
      <c r="BJ346" s="74"/>
      <c r="BK346" s="75"/>
      <c r="BL346" s="75"/>
      <c r="BM346" s="47">
        <f t="shared" si="216"/>
        <v>2</v>
      </c>
      <c r="BN346" s="47">
        <v>5.86</v>
      </c>
      <c r="BO346" s="47">
        <f t="shared" si="199"/>
        <v>11.72</v>
      </c>
      <c r="BP346" s="136"/>
      <c r="BQ346" s="137"/>
      <c r="BR346" s="138">
        <v>2</v>
      </c>
      <c r="BS346" s="63">
        <f t="shared" si="206"/>
        <v>0.66666666666666663</v>
      </c>
      <c r="BT346" s="63">
        <f t="shared" si="214"/>
        <v>2</v>
      </c>
      <c r="BU346" s="577">
        <f>BR346</f>
        <v>2</v>
      </c>
      <c r="BV346" s="566"/>
      <c r="BW346" s="139"/>
      <c r="BX346" s="87">
        <v>3.59</v>
      </c>
      <c r="BY346" s="86">
        <v>19.52</v>
      </c>
      <c r="BZ346" s="139"/>
      <c r="CA346" s="5">
        <f t="shared" si="207"/>
        <v>5.86</v>
      </c>
      <c r="CB346" s="59">
        <f t="shared" si="208"/>
        <v>2.97</v>
      </c>
      <c r="CC346" s="587"/>
      <c r="CD346" s="596">
        <f t="shared" si="225"/>
        <v>4.415</v>
      </c>
      <c r="CE346" s="5">
        <f t="shared" si="226"/>
        <v>8.83</v>
      </c>
      <c r="CF346" s="724"/>
      <c r="CG346" s="606"/>
      <c r="CH346" s="707" t="str">
        <f t="shared" si="219"/>
        <v/>
      </c>
      <c r="CI346" s="59" t="str">
        <f t="shared" si="220"/>
        <v/>
      </c>
      <c r="CJ346" s="530" t="e">
        <f t="shared" si="217"/>
        <v>#VALUE!</v>
      </c>
      <c r="CK346" s="727"/>
      <c r="CL346" s="792"/>
    </row>
    <row r="347" spans="1:90" ht="13.15" customHeight="1" x14ac:dyDescent="0.25">
      <c r="A347" s="737"/>
      <c r="B347" s="37"/>
      <c r="C347" s="714"/>
      <c r="D347" s="383">
        <v>341</v>
      </c>
      <c r="E347" s="132" t="s">
        <v>175</v>
      </c>
      <c r="F347" s="183" t="s">
        <v>176</v>
      </c>
      <c r="G347" s="293" t="s">
        <v>1264</v>
      </c>
      <c r="H347" s="9"/>
      <c r="I347" s="9">
        <v>7.13</v>
      </c>
      <c r="J347" s="42"/>
      <c r="K347" s="9"/>
      <c r="L347" s="9">
        <f t="shared" si="224"/>
        <v>0</v>
      </c>
      <c r="M347" s="9"/>
      <c r="N347" s="140"/>
      <c r="O347" s="10"/>
      <c r="P347" s="10"/>
      <c r="Q347" s="11"/>
      <c r="R347" s="12"/>
      <c r="S347" s="4"/>
      <c r="T347" s="137"/>
      <c r="U347" s="43"/>
      <c r="V347" s="43"/>
      <c r="W347" s="43">
        <f>3+3</f>
        <v>6</v>
      </c>
      <c r="X347" s="43"/>
      <c r="Y347" s="43"/>
      <c r="Z347" s="43"/>
      <c r="AA347" s="43"/>
      <c r="AB347" s="43"/>
      <c r="AC347" s="43"/>
      <c r="AD347" s="43"/>
      <c r="AE347" s="43"/>
      <c r="AF347" s="43"/>
      <c r="AG347" s="44">
        <f t="shared" si="200"/>
        <v>6</v>
      </c>
      <c r="AH347" s="44">
        <v>7.13</v>
      </c>
      <c r="AI347" s="44">
        <v>5.9</v>
      </c>
      <c r="AJ347" s="44">
        <f t="shared" si="221"/>
        <v>35.400000000000006</v>
      </c>
      <c r="AK347" s="43"/>
      <c r="AL347" s="43"/>
      <c r="AM347" s="43"/>
      <c r="AN347" s="43"/>
      <c r="AO347" s="43"/>
      <c r="AP347" s="54"/>
      <c r="AQ347" s="54"/>
      <c r="AR347" s="54"/>
      <c r="AS347" s="54"/>
      <c r="AT347" s="54"/>
      <c r="AU347" s="54"/>
      <c r="AV347" s="54"/>
      <c r="AW347" s="45">
        <f t="shared" si="198"/>
        <v>0</v>
      </c>
      <c r="AX347" s="58"/>
      <c r="AY347" s="58"/>
      <c r="AZ347" s="58">
        <f t="shared" si="222"/>
        <v>0</v>
      </c>
      <c r="BA347" s="75"/>
      <c r="BB347" s="75"/>
      <c r="BC347" s="75"/>
      <c r="BD347" s="75"/>
      <c r="BE347" s="75"/>
      <c r="BF347" s="74"/>
      <c r="BG347" s="74">
        <v>7</v>
      </c>
      <c r="BH347" s="74">
        <v>2</v>
      </c>
      <c r="BI347" s="74">
        <v>5</v>
      </c>
      <c r="BJ347" s="74"/>
      <c r="BK347" s="75"/>
      <c r="BL347" s="75"/>
      <c r="BM347" s="47">
        <f t="shared" si="216"/>
        <v>14</v>
      </c>
      <c r="BN347" s="47">
        <v>11.66</v>
      </c>
      <c r="BO347" s="47">
        <f t="shared" si="199"/>
        <v>163.24</v>
      </c>
      <c r="BP347" s="142" t="s">
        <v>332</v>
      </c>
      <c r="BQ347" s="137"/>
      <c r="BR347" s="146">
        <v>14</v>
      </c>
      <c r="BS347" s="63">
        <f t="shared" si="206"/>
        <v>6.666666666666667</v>
      </c>
      <c r="BT347" s="63">
        <v>10</v>
      </c>
      <c r="BU347" s="577">
        <v>14</v>
      </c>
      <c r="BV347" s="566"/>
      <c r="BW347" s="139"/>
      <c r="BX347" s="87">
        <v>7.15</v>
      </c>
      <c r="BY347" s="86">
        <v>38.869999999999997</v>
      </c>
      <c r="BZ347" s="139"/>
      <c r="CA347" s="5">
        <f t="shared" si="207"/>
        <v>7.13</v>
      </c>
      <c r="CB347" s="59">
        <f t="shared" si="208"/>
        <v>5.9</v>
      </c>
      <c r="CC347" s="587"/>
      <c r="CD347" s="596">
        <f t="shared" si="225"/>
        <v>6.5150000000000006</v>
      </c>
      <c r="CE347" s="5">
        <f t="shared" si="226"/>
        <v>91.210000000000008</v>
      </c>
      <c r="CF347" s="724"/>
      <c r="CG347" s="606"/>
      <c r="CH347" s="707" t="str">
        <f t="shared" si="219"/>
        <v/>
      </c>
      <c r="CI347" s="59" t="str">
        <f t="shared" si="220"/>
        <v/>
      </c>
      <c r="CJ347" s="530" t="e">
        <f t="shared" si="217"/>
        <v>#VALUE!</v>
      </c>
      <c r="CK347" s="727"/>
      <c r="CL347" s="792"/>
    </row>
    <row r="348" spans="1:90" ht="13.15" customHeight="1" thickBot="1" x14ac:dyDescent="0.3">
      <c r="A348" s="738"/>
      <c r="B348" s="130"/>
      <c r="C348" s="715"/>
      <c r="D348" s="384">
        <v>342</v>
      </c>
      <c r="E348" s="202" t="s">
        <v>844</v>
      </c>
      <c r="F348" s="203" t="s">
        <v>845</v>
      </c>
      <c r="G348" s="294" t="s">
        <v>1264</v>
      </c>
      <c r="H348" s="101">
        <v>1</v>
      </c>
      <c r="I348" s="102"/>
      <c r="J348" s="103">
        <f t="shared" si="201"/>
        <v>10.16260162601626</v>
      </c>
      <c r="K348" s="102">
        <v>12.5</v>
      </c>
      <c r="L348" s="102">
        <f t="shared" si="224"/>
        <v>10.16260162601626</v>
      </c>
      <c r="M348" s="102">
        <f>H348*K348</f>
        <v>12.5</v>
      </c>
      <c r="N348" s="204">
        <f t="shared" si="210"/>
        <v>13.875000000000002</v>
      </c>
      <c r="O348" s="19">
        <f t="shared" si="211"/>
        <v>4.375</v>
      </c>
      <c r="P348" s="19">
        <f>N348*H348</f>
        <v>13.875000000000002</v>
      </c>
      <c r="Q348" s="20">
        <f t="shared" si="212"/>
        <v>16.875</v>
      </c>
      <c r="R348" s="21">
        <f>Q348*H348</f>
        <v>16.875</v>
      </c>
      <c r="S348" s="205">
        <f t="shared" si="213"/>
        <v>15</v>
      </c>
      <c r="T348" s="206">
        <f>H348*S348</f>
        <v>15</v>
      </c>
      <c r="U348" s="104"/>
      <c r="V348" s="104"/>
      <c r="W348" s="104">
        <v>2</v>
      </c>
      <c r="X348" s="104"/>
      <c r="Y348" s="104"/>
      <c r="Z348" s="104"/>
      <c r="AA348" s="104"/>
      <c r="AB348" s="104"/>
      <c r="AC348" s="104"/>
      <c r="AD348" s="104"/>
      <c r="AE348" s="104"/>
      <c r="AF348" s="104">
        <v>1</v>
      </c>
      <c r="AG348" s="105">
        <f t="shared" si="200"/>
        <v>2</v>
      </c>
      <c r="AH348" s="105">
        <v>9.5</v>
      </c>
      <c r="AI348" s="105">
        <v>13.37</v>
      </c>
      <c r="AJ348" s="105">
        <f t="shared" si="221"/>
        <v>26.74</v>
      </c>
      <c r="AK348" s="104"/>
      <c r="AL348" s="104"/>
      <c r="AM348" s="104"/>
      <c r="AN348" s="104">
        <v>1</v>
      </c>
      <c r="AO348" s="104"/>
      <c r="AP348" s="107"/>
      <c r="AQ348" s="107"/>
      <c r="AR348" s="107"/>
      <c r="AS348" s="107"/>
      <c r="AT348" s="107"/>
      <c r="AU348" s="107"/>
      <c r="AV348" s="107"/>
      <c r="AW348" s="108">
        <f t="shared" si="198"/>
        <v>2</v>
      </c>
      <c r="AX348" s="109">
        <v>15</v>
      </c>
      <c r="AY348" s="108">
        <v>14.49</v>
      </c>
      <c r="AZ348" s="109">
        <f t="shared" si="222"/>
        <v>28.98</v>
      </c>
      <c r="BA348" s="104"/>
      <c r="BB348" s="104"/>
      <c r="BC348" s="104"/>
      <c r="BD348" s="104"/>
      <c r="BE348" s="104"/>
      <c r="BF348" s="110"/>
      <c r="BG348" s="110"/>
      <c r="BH348" s="110"/>
      <c r="BI348" s="110"/>
      <c r="BJ348" s="110"/>
      <c r="BK348" s="104"/>
      <c r="BL348" s="104"/>
      <c r="BM348" s="111">
        <f t="shared" si="216"/>
        <v>0</v>
      </c>
      <c r="BN348" s="112"/>
      <c r="BO348" s="113">
        <f t="shared" si="199"/>
        <v>0</v>
      </c>
      <c r="BP348" s="254"/>
      <c r="BQ348" s="206"/>
      <c r="BR348" s="208">
        <v>2</v>
      </c>
      <c r="BS348" s="106">
        <f t="shared" si="206"/>
        <v>1.6666666666666667</v>
      </c>
      <c r="BT348" s="106">
        <f>BR348</f>
        <v>2</v>
      </c>
      <c r="BU348" s="578">
        <f t="shared" ref="BU348:BU354" si="227">BR348</f>
        <v>2</v>
      </c>
      <c r="BV348" s="567"/>
      <c r="BW348" s="209"/>
      <c r="BX348" s="299">
        <v>16.18</v>
      </c>
      <c r="BY348" s="300">
        <v>87.94</v>
      </c>
      <c r="BZ348" s="209"/>
      <c r="CA348" s="210">
        <f t="shared" si="207"/>
        <v>9.5</v>
      </c>
      <c r="CB348" s="112">
        <f t="shared" si="208"/>
        <v>9.5</v>
      </c>
      <c r="CC348" s="588"/>
      <c r="CD348" s="597">
        <f t="shared" si="225"/>
        <v>9.5</v>
      </c>
      <c r="CE348" s="210">
        <f t="shared" si="226"/>
        <v>19</v>
      </c>
      <c r="CF348" s="725"/>
      <c r="CG348" s="607"/>
      <c r="CH348" s="708" t="str">
        <f t="shared" si="219"/>
        <v/>
      </c>
      <c r="CI348" s="112" t="str">
        <f t="shared" si="220"/>
        <v/>
      </c>
      <c r="CJ348" s="531" t="e">
        <f t="shared" si="217"/>
        <v>#VALUE!</v>
      </c>
      <c r="CK348" s="728"/>
      <c r="CL348" s="793"/>
    </row>
    <row r="349" spans="1:90" ht="13.15" customHeight="1" x14ac:dyDescent="0.25">
      <c r="A349" s="734" t="s">
        <v>522</v>
      </c>
      <c r="B349" s="114"/>
      <c r="C349" s="711">
        <v>45</v>
      </c>
      <c r="D349" s="382">
        <v>343</v>
      </c>
      <c r="E349" s="282" t="s">
        <v>177</v>
      </c>
      <c r="F349" s="283" t="s">
        <v>178</v>
      </c>
      <c r="G349" s="292" t="s">
        <v>1264</v>
      </c>
      <c r="H349" s="92"/>
      <c r="I349" s="247"/>
      <c r="J349" s="99"/>
      <c r="K349" s="247"/>
      <c r="L349" s="247">
        <f t="shared" si="224"/>
        <v>0</v>
      </c>
      <c r="M349" s="247"/>
      <c r="N349" s="236"/>
      <c r="O349" s="22"/>
      <c r="P349" s="22"/>
      <c r="Q349" s="23"/>
      <c r="R349" s="24"/>
      <c r="S349" s="94"/>
      <c r="T349" s="196"/>
      <c r="U349" s="95"/>
      <c r="V349" s="95"/>
      <c r="W349" s="95"/>
      <c r="X349" s="95"/>
      <c r="Y349" s="95"/>
      <c r="Z349" s="95"/>
      <c r="AA349" s="95"/>
      <c r="AB349" s="95"/>
      <c r="AC349" s="95"/>
      <c r="AD349" s="95"/>
      <c r="AE349" s="95"/>
      <c r="AF349" s="95"/>
      <c r="AG349" s="96">
        <f t="shared" si="200"/>
        <v>0</v>
      </c>
      <c r="AH349" s="198"/>
      <c r="AI349" s="198"/>
      <c r="AJ349" s="198">
        <f t="shared" si="221"/>
        <v>0</v>
      </c>
      <c r="AK349" s="95"/>
      <c r="AL349" s="95"/>
      <c r="AM349" s="95"/>
      <c r="AN349" s="95"/>
      <c r="AO349" s="95"/>
      <c r="AP349" s="97"/>
      <c r="AQ349" s="97"/>
      <c r="AR349" s="97"/>
      <c r="AS349" s="97"/>
      <c r="AT349" s="97"/>
      <c r="AU349" s="97"/>
      <c r="AV349" s="97"/>
      <c r="AW349" s="98">
        <f t="shared" si="198"/>
        <v>0</v>
      </c>
      <c r="AX349" s="248"/>
      <c r="AY349" s="249"/>
      <c r="AZ349" s="248">
        <f t="shared" si="222"/>
        <v>0</v>
      </c>
      <c r="BA349" s="120"/>
      <c r="BB349" s="120"/>
      <c r="BC349" s="120"/>
      <c r="BD349" s="120"/>
      <c r="BE349" s="120"/>
      <c r="BF349" s="121"/>
      <c r="BG349" s="121">
        <v>2</v>
      </c>
      <c r="BH349" s="121"/>
      <c r="BI349" s="121"/>
      <c r="BJ349" s="121"/>
      <c r="BK349" s="120"/>
      <c r="BL349" s="120"/>
      <c r="BM349" s="100">
        <f t="shared" si="216"/>
        <v>2</v>
      </c>
      <c r="BN349" s="100">
        <v>0.75</v>
      </c>
      <c r="BO349" s="100">
        <f t="shared" si="199"/>
        <v>1.5</v>
      </c>
      <c r="BP349" s="195"/>
      <c r="BQ349" s="196"/>
      <c r="BR349" s="197">
        <v>2</v>
      </c>
      <c r="BS349" s="198">
        <f t="shared" si="206"/>
        <v>0.66666666666666663</v>
      </c>
      <c r="BT349" s="198">
        <f t="shared" ref="BT349:BT376" si="228">BR349</f>
        <v>2</v>
      </c>
      <c r="BU349" s="579">
        <f t="shared" si="227"/>
        <v>2</v>
      </c>
      <c r="BV349" s="565"/>
      <c r="BW349" s="200"/>
      <c r="BX349" s="199"/>
      <c r="BY349" s="199"/>
      <c r="BZ349" s="200"/>
      <c r="CA349" s="201">
        <f t="shared" si="207"/>
        <v>0.75</v>
      </c>
      <c r="CB349" s="199">
        <f t="shared" si="208"/>
        <v>0.75</v>
      </c>
      <c r="CC349" s="586"/>
      <c r="CD349" s="595">
        <f t="shared" si="225"/>
        <v>0.75</v>
      </c>
      <c r="CE349" s="201">
        <f t="shared" si="226"/>
        <v>1.5</v>
      </c>
      <c r="CF349" s="723">
        <f>SUM(CE349:CE355)</f>
        <v>52.990999999999993</v>
      </c>
      <c r="CG349" s="605"/>
      <c r="CH349" s="706" t="str">
        <f t="shared" si="219"/>
        <v/>
      </c>
      <c r="CI349" s="199" t="str">
        <f t="shared" si="220"/>
        <v/>
      </c>
      <c r="CJ349" s="529" t="e">
        <f t="shared" si="217"/>
        <v>#VALUE!</v>
      </c>
      <c r="CK349" s="732" t="e">
        <f>SUM(CJ349:CJ355)</f>
        <v>#VALUE!</v>
      </c>
      <c r="CL349" s="794" t="e">
        <f>(CF349-CK349)/CF349</f>
        <v>#VALUE!</v>
      </c>
    </row>
    <row r="350" spans="1:90" ht="13.15" customHeight="1" x14ac:dyDescent="0.25">
      <c r="A350" s="737"/>
      <c r="B350" s="124"/>
      <c r="C350" s="714"/>
      <c r="D350" s="383">
        <v>344</v>
      </c>
      <c r="E350" s="131" t="s">
        <v>846</v>
      </c>
      <c r="F350" s="182" t="s">
        <v>847</v>
      </c>
      <c r="G350" s="293" t="s">
        <v>1264</v>
      </c>
      <c r="H350" s="9">
        <v>2</v>
      </c>
      <c r="I350" s="9">
        <v>1.3</v>
      </c>
      <c r="J350" s="42">
        <f t="shared" si="201"/>
        <v>0.78048780487804881</v>
      </c>
      <c r="K350" s="9">
        <v>0.96</v>
      </c>
      <c r="L350" s="9">
        <f t="shared" si="224"/>
        <v>1.5609756097560976</v>
      </c>
      <c r="M350" s="9">
        <f>H350*K350</f>
        <v>1.92</v>
      </c>
      <c r="N350" s="140">
        <f t="shared" si="210"/>
        <v>1.0656000000000001</v>
      </c>
      <c r="O350" s="10">
        <f t="shared" si="211"/>
        <v>0.33599999999999997</v>
      </c>
      <c r="P350" s="10">
        <f>N350*H350</f>
        <v>2.1312000000000002</v>
      </c>
      <c r="Q350" s="11">
        <f t="shared" si="212"/>
        <v>1.2959999999999998</v>
      </c>
      <c r="R350" s="12">
        <f>Q350*H350</f>
        <v>2.5919999999999996</v>
      </c>
      <c r="S350" s="4">
        <f t="shared" si="213"/>
        <v>1.1519999999999999</v>
      </c>
      <c r="T350" s="137">
        <f>H350*S350</f>
        <v>2.3039999999999998</v>
      </c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4">
        <f t="shared" si="200"/>
        <v>0</v>
      </c>
      <c r="AH350" s="44">
        <v>1.3</v>
      </c>
      <c r="AI350" s="44">
        <v>0.49</v>
      </c>
      <c r="AJ350" s="44">
        <f t="shared" si="221"/>
        <v>0</v>
      </c>
      <c r="AK350" s="43"/>
      <c r="AL350" s="43"/>
      <c r="AM350" s="43"/>
      <c r="AN350" s="43">
        <v>2</v>
      </c>
      <c r="AO350" s="43"/>
      <c r="AP350" s="54"/>
      <c r="AQ350" s="54"/>
      <c r="AR350" s="54"/>
      <c r="AS350" s="54"/>
      <c r="AT350" s="54"/>
      <c r="AU350" s="54"/>
      <c r="AV350" s="54"/>
      <c r="AW350" s="45">
        <f t="shared" si="198"/>
        <v>2</v>
      </c>
      <c r="AX350" s="51">
        <v>1.1519999999999999</v>
      </c>
      <c r="AY350" s="51">
        <v>0.48</v>
      </c>
      <c r="AZ350" s="51">
        <f t="shared" si="222"/>
        <v>0.96</v>
      </c>
      <c r="BA350" s="74"/>
      <c r="BB350" s="74"/>
      <c r="BC350" s="74"/>
      <c r="BD350" s="74"/>
      <c r="BE350" s="74"/>
      <c r="BF350" s="74"/>
      <c r="BG350" s="74"/>
      <c r="BH350" s="74"/>
      <c r="BI350" s="74"/>
      <c r="BJ350" s="74"/>
      <c r="BK350" s="74"/>
      <c r="BL350" s="74"/>
      <c r="BM350" s="47">
        <f t="shared" si="216"/>
        <v>0</v>
      </c>
      <c r="BN350" s="60"/>
      <c r="BO350" s="60">
        <f t="shared" si="199"/>
        <v>0</v>
      </c>
      <c r="BP350" s="141"/>
      <c r="BQ350" s="137"/>
      <c r="BR350" s="138">
        <v>2</v>
      </c>
      <c r="BS350" s="63">
        <f t="shared" si="206"/>
        <v>1.3333333333333333</v>
      </c>
      <c r="BT350" s="63">
        <f t="shared" si="228"/>
        <v>2</v>
      </c>
      <c r="BU350" s="577">
        <f t="shared" si="227"/>
        <v>2</v>
      </c>
      <c r="BV350" s="566"/>
      <c r="BW350" s="139"/>
      <c r="BX350" s="59"/>
      <c r="BY350" s="59"/>
      <c r="BZ350" s="139"/>
      <c r="CA350" s="5">
        <f t="shared" si="207"/>
        <v>1.1519999999999999</v>
      </c>
      <c r="CB350" s="59">
        <f t="shared" si="208"/>
        <v>0.48</v>
      </c>
      <c r="CC350" s="587"/>
      <c r="CD350" s="596">
        <f t="shared" si="225"/>
        <v>0.81599999999999995</v>
      </c>
      <c r="CE350" s="5">
        <f t="shared" si="226"/>
        <v>1.6319999999999999</v>
      </c>
      <c r="CF350" s="724"/>
      <c r="CG350" s="606"/>
      <c r="CH350" s="707" t="str">
        <f t="shared" si="219"/>
        <v/>
      </c>
      <c r="CI350" s="59" t="str">
        <f t="shared" si="220"/>
        <v/>
      </c>
      <c r="CJ350" s="530" t="e">
        <f t="shared" si="217"/>
        <v>#VALUE!</v>
      </c>
      <c r="CK350" s="727"/>
      <c r="CL350" s="792"/>
    </row>
    <row r="351" spans="1:90" ht="13.15" customHeight="1" x14ac:dyDescent="0.25">
      <c r="A351" s="737"/>
      <c r="B351" s="124"/>
      <c r="C351" s="714"/>
      <c r="D351" s="383">
        <v>345</v>
      </c>
      <c r="E351" s="131" t="s">
        <v>848</v>
      </c>
      <c r="F351" s="182" t="s">
        <v>849</v>
      </c>
      <c r="G351" s="293" t="s">
        <v>1264</v>
      </c>
      <c r="H351" s="9">
        <v>2</v>
      </c>
      <c r="I351" s="9">
        <v>1.8</v>
      </c>
      <c r="J351" s="42">
        <f t="shared" si="201"/>
        <v>1.0731707317073171</v>
      </c>
      <c r="K351" s="9">
        <v>1.32</v>
      </c>
      <c r="L351" s="9">
        <f t="shared" si="224"/>
        <v>2.1463414634146343</v>
      </c>
      <c r="M351" s="9">
        <f>H351*K351</f>
        <v>2.64</v>
      </c>
      <c r="N351" s="140">
        <f t="shared" si="210"/>
        <v>1.4652000000000003</v>
      </c>
      <c r="O351" s="10">
        <f t="shared" si="211"/>
        <v>0.46199999999999997</v>
      </c>
      <c r="P351" s="10">
        <f>N351*H351</f>
        <v>2.9304000000000006</v>
      </c>
      <c r="Q351" s="11">
        <f t="shared" si="212"/>
        <v>1.782</v>
      </c>
      <c r="R351" s="12">
        <f>Q351*H351</f>
        <v>3.5640000000000001</v>
      </c>
      <c r="S351" s="4">
        <f t="shared" si="213"/>
        <v>1.5840000000000001</v>
      </c>
      <c r="T351" s="137">
        <f>H351*S351</f>
        <v>3.1680000000000001</v>
      </c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4">
        <f t="shared" si="200"/>
        <v>0</v>
      </c>
      <c r="AH351" s="44">
        <v>1.8</v>
      </c>
      <c r="AI351" s="44">
        <v>0.67</v>
      </c>
      <c r="AJ351" s="44">
        <f t="shared" si="221"/>
        <v>0</v>
      </c>
      <c r="AK351" s="43"/>
      <c r="AL351" s="43"/>
      <c r="AM351" s="43"/>
      <c r="AN351" s="43"/>
      <c r="AO351" s="43"/>
      <c r="AP351" s="54"/>
      <c r="AQ351" s="54"/>
      <c r="AR351" s="54"/>
      <c r="AS351" s="54"/>
      <c r="AT351" s="54"/>
      <c r="AU351" s="54"/>
      <c r="AV351" s="54"/>
      <c r="AW351" s="45">
        <f t="shared" si="198"/>
        <v>0</v>
      </c>
      <c r="AX351" s="51">
        <v>1.5840000000000001</v>
      </c>
      <c r="AY351" s="46">
        <v>0.65</v>
      </c>
      <c r="AZ351" s="51">
        <f t="shared" si="222"/>
        <v>0</v>
      </c>
      <c r="BA351" s="75"/>
      <c r="BB351" s="75"/>
      <c r="BC351" s="75"/>
      <c r="BD351" s="75"/>
      <c r="BE351" s="75"/>
      <c r="BF351" s="74"/>
      <c r="BG351" s="74"/>
      <c r="BH351" s="74"/>
      <c r="BI351" s="74"/>
      <c r="BJ351" s="74"/>
      <c r="BK351" s="75"/>
      <c r="BL351" s="75"/>
      <c r="BM351" s="47">
        <f t="shared" si="216"/>
        <v>0</v>
      </c>
      <c r="BN351" s="61"/>
      <c r="BO351" s="60">
        <f t="shared" si="199"/>
        <v>0</v>
      </c>
      <c r="BP351" s="141"/>
      <c r="BQ351" s="137"/>
      <c r="BR351" s="138">
        <v>2</v>
      </c>
      <c r="BS351" s="63">
        <f t="shared" si="206"/>
        <v>0.66666666666666663</v>
      </c>
      <c r="BT351" s="63">
        <f t="shared" si="228"/>
        <v>2</v>
      </c>
      <c r="BU351" s="577">
        <f t="shared" si="227"/>
        <v>2</v>
      </c>
      <c r="BV351" s="566"/>
      <c r="BW351" s="139"/>
      <c r="BX351" s="59"/>
      <c r="BY351" s="59" t="s">
        <v>770</v>
      </c>
      <c r="BZ351" s="139"/>
      <c r="CA351" s="5">
        <f t="shared" si="207"/>
        <v>1.5840000000000001</v>
      </c>
      <c r="CB351" s="59">
        <f t="shared" si="208"/>
        <v>0.65</v>
      </c>
      <c r="CC351" s="587"/>
      <c r="CD351" s="596">
        <f t="shared" si="225"/>
        <v>1.117</v>
      </c>
      <c r="CE351" s="5">
        <f t="shared" si="226"/>
        <v>2.234</v>
      </c>
      <c r="CF351" s="724"/>
      <c r="CG351" s="606"/>
      <c r="CH351" s="707" t="str">
        <f t="shared" si="219"/>
        <v/>
      </c>
      <c r="CI351" s="59" t="str">
        <f t="shared" si="220"/>
        <v/>
      </c>
      <c r="CJ351" s="530" t="e">
        <f t="shared" si="217"/>
        <v>#VALUE!</v>
      </c>
      <c r="CK351" s="727"/>
      <c r="CL351" s="792"/>
    </row>
    <row r="352" spans="1:90" ht="13.15" customHeight="1" x14ac:dyDescent="0.25">
      <c r="A352" s="737"/>
      <c r="B352" s="124"/>
      <c r="C352" s="714"/>
      <c r="D352" s="383">
        <v>346</v>
      </c>
      <c r="E352" s="131" t="s">
        <v>850</v>
      </c>
      <c r="F352" s="182" t="s">
        <v>851</v>
      </c>
      <c r="G352" s="293" t="s">
        <v>1264</v>
      </c>
      <c r="H352" s="9">
        <v>10</v>
      </c>
      <c r="I352" s="9">
        <v>2.2000000000000002</v>
      </c>
      <c r="J352" s="42">
        <f t="shared" si="201"/>
        <v>1.6585365853658538</v>
      </c>
      <c r="K352" s="9">
        <v>2.04</v>
      </c>
      <c r="L352" s="9">
        <f t="shared" si="224"/>
        <v>16.585365853658537</v>
      </c>
      <c r="M352" s="9">
        <f>H352*K352</f>
        <v>20.399999999999999</v>
      </c>
      <c r="N352" s="140">
        <f t="shared" si="210"/>
        <v>2.2644000000000002</v>
      </c>
      <c r="O352" s="10">
        <f t="shared" si="211"/>
        <v>0.71399999999999997</v>
      </c>
      <c r="P352" s="10">
        <f>N352*H352</f>
        <v>22.644000000000002</v>
      </c>
      <c r="Q352" s="11">
        <f t="shared" si="212"/>
        <v>2.754</v>
      </c>
      <c r="R352" s="12">
        <f>Q352*H352</f>
        <v>27.54</v>
      </c>
      <c r="S352" s="4">
        <f t="shared" si="213"/>
        <v>2.448</v>
      </c>
      <c r="T352" s="137">
        <f>H352*S352</f>
        <v>24.48</v>
      </c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4">
        <f t="shared" si="200"/>
        <v>0</v>
      </c>
      <c r="AH352" s="44">
        <v>2.2000000000000002</v>
      </c>
      <c r="AI352" s="44">
        <v>1.23</v>
      </c>
      <c r="AJ352" s="44">
        <f t="shared" si="221"/>
        <v>0</v>
      </c>
      <c r="AK352" s="43"/>
      <c r="AL352" s="43"/>
      <c r="AM352" s="43"/>
      <c r="AN352" s="43"/>
      <c r="AO352" s="43"/>
      <c r="AP352" s="54"/>
      <c r="AQ352" s="54"/>
      <c r="AR352" s="54"/>
      <c r="AS352" s="54"/>
      <c r="AT352" s="54"/>
      <c r="AU352" s="54"/>
      <c r="AV352" s="54"/>
      <c r="AW352" s="45">
        <f t="shared" si="198"/>
        <v>0</v>
      </c>
      <c r="AX352" s="51">
        <v>2.448</v>
      </c>
      <c r="AY352" s="46">
        <v>1.19</v>
      </c>
      <c r="AZ352" s="51">
        <f t="shared" si="222"/>
        <v>0</v>
      </c>
      <c r="BA352" s="75"/>
      <c r="BB352" s="75"/>
      <c r="BC352" s="75"/>
      <c r="BD352" s="75"/>
      <c r="BE352" s="75"/>
      <c r="BF352" s="74"/>
      <c r="BG352" s="74"/>
      <c r="BH352" s="74"/>
      <c r="BI352" s="74"/>
      <c r="BJ352" s="74"/>
      <c r="BK352" s="75"/>
      <c r="BL352" s="75"/>
      <c r="BM352" s="47">
        <f t="shared" si="216"/>
        <v>0</v>
      </c>
      <c r="BN352" s="61"/>
      <c r="BO352" s="60">
        <f t="shared" si="199"/>
        <v>0</v>
      </c>
      <c r="BP352" s="141"/>
      <c r="BQ352" s="137"/>
      <c r="BR352" s="138">
        <v>10</v>
      </c>
      <c r="BS352" s="63">
        <f t="shared" si="206"/>
        <v>3.3333333333333335</v>
      </c>
      <c r="BT352" s="63">
        <f t="shared" si="228"/>
        <v>10</v>
      </c>
      <c r="BU352" s="577">
        <f t="shared" si="227"/>
        <v>10</v>
      </c>
      <c r="BV352" s="566"/>
      <c r="BW352" s="139"/>
      <c r="BX352" s="59"/>
      <c r="BY352" s="59"/>
      <c r="BZ352" s="139"/>
      <c r="CA352" s="5">
        <f t="shared" si="207"/>
        <v>2.2000000000000002</v>
      </c>
      <c r="CB352" s="59">
        <f t="shared" si="208"/>
        <v>1.19</v>
      </c>
      <c r="CC352" s="587"/>
      <c r="CD352" s="596">
        <f t="shared" si="225"/>
        <v>1.6950000000000001</v>
      </c>
      <c r="CE352" s="5">
        <f t="shared" si="226"/>
        <v>16.95</v>
      </c>
      <c r="CF352" s="724"/>
      <c r="CG352" s="606"/>
      <c r="CH352" s="707" t="str">
        <f t="shared" si="219"/>
        <v/>
      </c>
      <c r="CI352" s="59" t="str">
        <f t="shared" si="220"/>
        <v/>
      </c>
      <c r="CJ352" s="530" t="e">
        <f t="shared" si="217"/>
        <v>#VALUE!</v>
      </c>
      <c r="CK352" s="727"/>
      <c r="CL352" s="792"/>
    </row>
    <row r="353" spans="1:90" ht="13.15" customHeight="1" x14ac:dyDescent="0.25">
      <c r="A353" s="737"/>
      <c r="B353" s="124"/>
      <c r="C353" s="714"/>
      <c r="D353" s="383">
        <v>347</v>
      </c>
      <c r="E353" s="131" t="s">
        <v>37</v>
      </c>
      <c r="F353" s="182" t="s">
        <v>38</v>
      </c>
      <c r="G353" s="293" t="s">
        <v>1264</v>
      </c>
      <c r="H353" s="9"/>
      <c r="I353" s="79"/>
      <c r="J353" s="68"/>
      <c r="K353" s="79"/>
      <c r="L353" s="79">
        <f t="shared" si="224"/>
        <v>0</v>
      </c>
      <c r="M353" s="79"/>
      <c r="N353" s="140"/>
      <c r="O353" s="10"/>
      <c r="P353" s="10"/>
      <c r="Q353" s="11"/>
      <c r="R353" s="12"/>
      <c r="S353" s="4"/>
      <c r="T353" s="137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4">
        <f t="shared" si="200"/>
        <v>0</v>
      </c>
      <c r="AH353" s="44">
        <v>3.07</v>
      </c>
      <c r="AI353" s="44">
        <v>1.67</v>
      </c>
      <c r="AJ353" s="44">
        <f t="shared" si="221"/>
        <v>0</v>
      </c>
      <c r="AK353" s="43"/>
      <c r="AL353" s="43"/>
      <c r="AM353" s="43"/>
      <c r="AN353" s="43"/>
      <c r="AO353" s="43"/>
      <c r="AP353" s="54"/>
      <c r="AQ353" s="54"/>
      <c r="AR353" s="54"/>
      <c r="AS353" s="54"/>
      <c r="AT353" s="54"/>
      <c r="AU353" s="54"/>
      <c r="AV353" s="54"/>
      <c r="AW353" s="45">
        <f t="shared" si="198"/>
        <v>0</v>
      </c>
      <c r="AX353" s="58"/>
      <c r="AY353" s="62"/>
      <c r="AZ353" s="58">
        <f t="shared" si="222"/>
        <v>0</v>
      </c>
      <c r="BA353" s="75"/>
      <c r="BB353" s="75"/>
      <c r="BC353" s="75"/>
      <c r="BD353" s="75"/>
      <c r="BE353" s="75"/>
      <c r="BF353" s="74"/>
      <c r="BG353" s="74"/>
      <c r="BH353" s="74">
        <v>4</v>
      </c>
      <c r="BI353" s="74"/>
      <c r="BJ353" s="74"/>
      <c r="BK353" s="75"/>
      <c r="BL353" s="75"/>
      <c r="BM353" s="47">
        <f t="shared" si="216"/>
        <v>4</v>
      </c>
      <c r="BN353" s="47">
        <v>2.7</v>
      </c>
      <c r="BO353" s="47">
        <f t="shared" si="199"/>
        <v>10.8</v>
      </c>
      <c r="BP353" s="136"/>
      <c r="BQ353" s="137"/>
      <c r="BR353" s="138">
        <v>4</v>
      </c>
      <c r="BS353" s="63">
        <f t="shared" si="206"/>
        <v>1.3333333333333333</v>
      </c>
      <c r="BT353" s="63">
        <f t="shared" si="228"/>
        <v>4</v>
      </c>
      <c r="BU353" s="577">
        <f t="shared" si="227"/>
        <v>4</v>
      </c>
      <c r="BV353" s="566"/>
      <c r="BW353" s="139"/>
      <c r="BX353" s="59"/>
      <c r="BY353" s="59"/>
      <c r="BZ353" s="139"/>
      <c r="CA353" s="5">
        <f t="shared" si="207"/>
        <v>2.7</v>
      </c>
      <c r="CB353" s="59">
        <f t="shared" si="208"/>
        <v>1.67</v>
      </c>
      <c r="CC353" s="587"/>
      <c r="CD353" s="596">
        <f t="shared" si="225"/>
        <v>2.1850000000000001</v>
      </c>
      <c r="CE353" s="5">
        <f t="shared" si="226"/>
        <v>8.74</v>
      </c>
      <c r="CF353" s="724"/>
      <c r="CG353" s="606"/>
      <c r="CH353" s="707" t="str">
        <f t="shared" si="219"/>
        <v/>
      </c>
      <c r="CI353" s="59" t="str">
        <f t="shared" si="220"/>
        <v/>
      </c>
      <c r="CJ353" s="530" t="e">
        <f t="shared" si="217"/>
        <v>#VALUE!</v>
      </c>
      <c r="CK353" s="727"/>
      <c r="CL353" s="792"/>
    </row>
    <row r="354" spans="1:90" ht="13.15" customHeight="1" x14ac:dyDescent="0.25">
      <c r="A354" s="737"/>
      <c r="B354" s="124"/>
      <c r="C354" s="714"/>
      <c r="D354" s="383">
        <v>348</v>
      </c>
      <c r="E354" s="131" t="s">
        <v>852</v>
      </c>
      <c r="F354" s="182" t="s">
        <v>853</v>
      </c>
      <c r="G354" s="293" t="s">
        <v>1264</v>
      </c>
      <c r="H354" s="9">
        <v>5</v>
      </c>
      <c r="I354" s="9">
        <v>5</v>
      </c>
      <c r="J354" s="42">
        <f t="shared" si="201"/>
        <v>3.8048780487804876</v>
      </c>
      <c r="K354" s="9">
        <v>4.68</v>
      </c>
      <c r="L354" s="9">
        <f t="shared" si="224"/>
        <v>19.024390243902438</v>
      </c>
      <c r="M354" s="9">
        <f>H354*K354</f>
        <v>23.4</v>
      </c>
      <c r="N354" s="140">
        <f t="shared" si="210"/>
        <v>5.1947999999999999</v>
      </c>
      <c r="O354" s="10">
        <f t="shared" si="211"/>
        <v>1.6379999999999999</v>
      </c>
      <c r="P354" s="10">
        <f>N354*H354</f>
        <v>25.974</v>
      </c>
      <c r="Q354" s="11">
        <f t="shared" si="212"/>
        <v>6.3179999999999996</v>
      </c>
      <c r="R354" s="12">
        <f>Q354*H354</f>
        <v>31.589999999999996</v>
      </c>
      <c r="S354" s="4">
        <f t="shared" si="213"/>
        <v>5.6159999999999997</v>
      </c>
      <c r="T354" s="137">
        <f>H354*S354</f>
        <v>28.08</v>
      </c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4">
        <f t="shared" si="200"/>
        <v>0</v>
      </c>
      <c r="AH354" s="44">
        <v>5</v>
      </c>
      <c r="AI354" s="44">
        <v>2.69</v>
      </c>
      <c r="AJ354" s="44">
        <f t="shared" si="221"/>
        <v>0</v>
      </c>
      <c r="AK354" s="43"/>
      <c r="AL354" s="43"/>
      <c r="AM354" s="43"/>
      <c r="AN354" s="43">
        <v>4</v>
      </c>
      <c r="AO354" s="43"/>
      <c r="AP354" s="54"/>
      <c r="AQ354" s="54"/>
      <c r="AR354" s="54"/>
      <c r="AS354" s="54"/>
      <c r="AT354" s="54"/>
      <c r="AU354" s="54"/>
      <c r="AV354" s="54"/>
      <c r="AW354" s="45">
        <f t="shared" si="198"/>
        <v>4</v>
      </c>
      <c r="AX354" s="51">
        <v>5.6159999999999997</v>
      </c>
      <c r="AY354" s="46">
        <v>2.59</v>
      </c>
      <c r="AZ354" s="51">
        <f t="shared" si="222"/>
        <v>10.36</v>
      </c>
      <c r="BA354" s="75"/>
      <c r="BB354" s="75"/>
      <c r="BC354" s="75"/>
      <c r="BD354" s="75"/>
      <c r="BE354" s="75"/>
      <c r="BF354" s="74"/>
      <c r="BG354" s="74"/>
      <c r="BH354" s="74"/>
      <c r="BI354" s="74">
        <v>4</v>
      </c>
      <c r="BJ354" s="74"/>
      <c r="BK354" s="75"/>
      <c r="BL354" s="75"/>
      <c r="BM354" s="47">
        <f t="shared" si="216"/>
        <v>4</v>
      </c>
      <c r="BN354" s="47">
        <v>4.68</v>
      </c>
      <c r="BO354" s="47">
        <f t="shared" si="199"/>
        <v>18.72</v>
      </c>
      <c r="BP354" s="147" t="s">
        <v>764</v>
      </c>
      <c r="BQ354" s="137"/>
      <c r="BR354" s="138">
        <v>5</v>
      </c>
      <c r="BS354" s="63">
        <f t="shared" si="206"/>
        <v>4.333333333333333</v>
      </c>
      <c r="BT354" s="63">
        <f t="shared" si="228"/>
        <v>5</v>
      </c>
      <c r="BU354" s="577">
        <f t="shared" si="227"/>
        <v>5</v>
      </c>
      <c r="BV354" s="566"/>
      <c r="BW354" s="139"/>
      <c r="BX354" s="59"/>
      <c r="BY354" s="59"/>
      <c r="BZ354" s="139"/>
      <c r="CA354" s="5">
        <f t="shared" si="207"/>
        <v>4.68</v>
      </c>
      <c r="CB354" s="59">
        <f t="shared" si="208"/>
        <v>2.59</v>
      </c>
      <c r="CC354" s="587"/>
      <c r="CD354" s="596">
        <f t="shared" si="225"/>
        <v>3.6349999999999998</v>
      </c>
      <c r="CE354" s="5">
        <f t="shared" si="226"/>
        <v>18.174999999999997</v>
      </c>
      <c r="CF354" s="724"/>
      <c r="CG354" s="606"/>
      <c r="CH354" s="707" t="str">
        <f t="shared" si="219"/>
        <v/>
      </c>
      <c r="CI354" s="59" t="str">
        <f t="shared" si="220"/>
        <v/>
      </c>
      <c r="CJ354" s="530" t="e">
        <f t="shared" si="217"/>
        <v>#VALUE!</v>
      </c>
      <c r="CK354" s="727"/>
      <c r="CL354" s="792"/>
    </row>
    <row r="355" spans="1:90" ht="13.15" customHeight="1" thickBot="1" x14ac:dyDescent="0.3">
      <c r="A355" s="738"/>
      <c r="B355" s="125"/>
      <c r="C355" s="715"/>
      <c r="D355" s="384">
        <v>349</v>
      </c>
      <c r="E355" s="202"/>
      <c r="F355" s="203" t="s">
        <v>304</v>
      </c>
      <c r="G355" s="294" t="s">
        <v>1264</v>
      </c>
      <c r="H355" s="101">
        <v>0</v>
      </c>
      <c r="I355" s="101">
        <v>7.52</v>
      </c>
      <c r="J355" s="270"/>
      <c r="K355" s="101"/>
      <c r="L355" s="101">
        <f t="shared" si="224"/>
        <v>0</v>
      </c>
      <c r="M355" s="101"/>
      <c r="N355" s="204"/>
      <c r="O355" s="19"/>
      <c r="P355" s="19"/>
      <c r="Q355" s="20"/>
      <c r="R355" s="21"/>
      <c r="S355" s="205"/>
      <c r="T355" s="206"/>
      <c r="U355" s="104"/>
      <c r="V355" s="104"/>
      <c r="W355" s="104"/>
      <c r="X355" s="104"/>
      <c r="Y355" s="104"/>
      <c r="Z355" s="104"/>
      <c r="AA355" s="104"/>
      <c r="AB355" s="104"/>
      <c r="AC355" s="104"/>
      <c r="AD355" s="104"/>
      <c r="AE355" s="104"/>
      <c r="AF355" s="104"/>
      <c r="AG355" s="105">
        <f t="shared" si="200"/>
        <v>0</v>
      </c>
      <c r="AH355" s="106"/>
      <c r="AI355" s="106"/>
      <c r="AJ355" s="106">
        <f t="shared" si="221"/>
        <v>0</v>
      </c>
      <c r="AK355" s="104"/>
      <c r="AL355" s="104"/>
      <c r="AM355" s="104"/>
      <c r="AN355" s="104"/>
      <c r="AO355" s="104"/>
      <c r="AP355" s="107"/>
      <c r="AQ355" s="107"/>
      <c r="AR355" s="107"/>
      <c r="AS355" s="107"/>
      <c r="AT355" s="107"/>
      <c r="AU355" s="107"/>
      <c r="AV355" s="107"/>
      <c r="AW355" s="108">
        <f t="shared" si="198"/>
        <v>0</v>
      </c>
      <c r="AX355" s="109"/>
      <c r="AY355" s="126"/>
      <c r="AZ355" s="109"/>
      <c r="BA355" s="127"/>
      <c r="BB355" s="127"/>
      <c r="BC355" s="127"/>
      <c r="BD355" s="127"/>
      <c r="BE355" s="127"/>
      <c r="BF355" s="110"/>
      <c r="BG355" s="110"/>
      <c r="BH355" s="110"/>
      <c r="BI355" s="110"/>
      <c r="BJ355" s="110"/>
      <c r="BK355" s="127"/>
      <c r="BL355" s="127"/>
      <c r="BM355" s="111">
        <v>0</v>
      </c>
      <c r="BN355" s="111"/>
      <c r="BO355" s="111"/>
      <c r="BP355" s="258"/>
      <c r="BQ355" s="206"/>
      <c r="BR355" s="208">
        <v>0</v>
      </c>
      <c r="BS355" s="106">
        <f t="shared" si="206"/>
        <v>0</v>
      </c>
      <c r="BT355" s="106">
        <f t="shared" si="228"/>
        <v>0</v>
      </c>
      <c r="BU355" s="578">
        <v>1</v>
      </c>
      <c r="BV355" s="567"/>
      <c r="BW355" s="209"/>
      <c r="BX355" s="112"/>
      <c r="BY355" s="112"/>
      <c r="BZ355" s="209"/>
      <c r="CA355" s="210">
        <f t="shared" si="207"/>
        <v>7.52</v>
      </c>
      <c r="CB355" s="112">
        <f t="shared" si="208"/>
        <v>0</v>
      </c>
      <c r="CC355" s="588"/>
      <c r="CD355" s="597">
        <f t="shared" si="225"/>
        <v>3.76</v>
      </c>
      <c r="CE355" s="210">
        <f t="shared" si="226"/>
        <v>3.76</v>
      </c>
      <c r="CF355" s="725"/>
      <c r="CG355" s="607"/>
      <c r="CH355" s="708" t="str">
        <f t="shared" si="219"/>
        <v/>
      </c>
      <c r="CI355" s="112" t="str">
        <f t="shared" si="220"/>
        <v/>
      </c>
      <c r="CJ355" s="531" t="e">
        <f t="shared" si="217"/>
        <v>#VALUE!</v>
      </c>
      <c r="CK355" s="728"/>
      <c r="CL355" s="793"/>
    </row>
    <row r="356" spans="1:90" ht="13.15" customHeight="1" x14ac:dyDescent="0.25">
      <c r="A356" s="734" t="s">
        <v>523</v>
      </c>
      <c r="B356" s="114"/>
      <c r="C356" s="711">
        <v>46</v>
      </c>
      <c r="D356" s="382">
        <v>350</v>
      </c>
      <c r="E356" s="193" t="s">
        <v>854</v>
      </c>
      <c r="F356" s="194" t="s">
        <v>855</v>
      </c>
      <c r="G356" s="292" t="s">
        <v>1264</v>
      </c>
      <c r="H356" s="92">
        <v>4</v>
      </c>
      <c r="I356" s="115"/>
      <c r="J356" s="116">
        <f t="shared" si="201"/>
        <v>0.53658536585365857</v>
      </c>
      <c r="K356" s="115">
        <v>0.66</v>
      </c>
      <c r="L356" s="115">
        <f t="shared" si="224"/>
        <v>2.1463414634146343</v>
      </c>
      <c r="M356" s="115">
        <f>H356*K356</f>
        <v>2.64</v>
      </c>
      <c r="N356" s="236">
        <f t="shared" si="210"/>
        <v>0.73260000000000014</v>
      </c>
      <c r="O356" s="22">
        <f t="shared" si="211"/>
        <v>0.23099999999999998</v>
      </c>
      <c r="P356" s="22">
        <f>N356*H356</f>
        <v>2.9304000000000006</v>
      </c>
      <c r="Q356" s="23">
        <f t="shared" si="212"/>
        <v>0.89100000000000001</v>
      </c>
      <c r="R356" s="24">
        <f>Q356*H356</f>
        <v>3.5640000000000001</v>
      </c>
      <c r="S356" s="94">
        <f t="shared" si="213"/>
        <v>0.79200000000000004</v>
      </c>
      <c r="T356" s="196">
        <f>H356*S356</f>
        <v>3.1680000000000001</v>
      </c>
      <c r="U356" s="95"/>
      <c r="V356" s="95">
        <v>1</v>
      </c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6">
        <f t="shared" si="200"/>
        <v>1</v>
      </c>
      <c r="AH356" s="117"/>
      <c r="AI356" s="117">
        <v>1.1000000000000001</v>
      </c>
      <c r="AJ356" s="117">
        <f t="shared" si="221"/>
        <v>1.1000000000000001</v>
      </c>
      <c r="AK356" s="95"/>
      <c r="AL356" s="95"/>
      <c r="AM356" s="95"/>
      <c r="AN356" s="95"/>
      <c r="AO356" s="95"/>
      <c r="AP356" s="97"/>
      <c r="AQ356" s="97"/>
      <c r="AR356" s="97"/>
      <c r="AS356" s="97"/>
      <c r="AT356" s="97"/>
      <c r="AU356" s="97"/>
      <c r="AV356" s="97"/>
      <c r="AW356" s="98">
        <f t="shared" si="198"/>
        <v>0</v>
      </c>
      <c r="AX356" s="118">
        <v>0.79200000000000004</v>
      </c>
      <c r="AY356" s="119">
        <v>0.36</v>
      </c>
      <c r="AZ356" s="118">
        <f t="shared" si="222"/>
        <v>0</v>
      </c>
      <c r="BA356" s="120"/>
      <c r="BB356" s="120"/>
      <c r="BC356" s="120"/>
      <c r="BD356" s="120"/>
      <c r="BE356" s="120"/>
      <c r="BF356" s="121"/>
      <c r="BG356" s="121"/>
      <c r="BH356" s="121"/>
      <c r="BI356" s="121"/>
      <c r="BJ356" s="121"/>
      <c r="BK356" s="120"/>
      <c r="BL356" s="120"/>
      <c r="BM356" s="100">
        <f t="shared" si="216"/>
        <v>0</v>
      </c>
      <c r="BN356" s="122"/>
      <c r="BO356" s="123">
        <f t="shared" si="199"/>
        <v>0</v>
      </c>
      <c r="BP356" s="237"/>
      <c r="BQ356" s="196"/>
      <c r="BR356" s="197">
        <v>4</v>
      </c>
      <c r="BS356" s="198">
        <f t="shared" si="206"/>
        <v>1.6666666666666667</v>
      </c>
      <c r="BT356" s="198">
        <f t="shared" si="228"/>
        <v>4</v>
      </c>
      <c r="BU356" s="579">
        <f t="shared" ref="BU356:BU376" si="229">BR356</f>
        <v>4</v>
      </c>
      <c r="BV356" s="565"/>
      <c r="BW356" s="200"/>
      <c r="BX356" s="199"/>
      <c r="BY356" s="199"/>
      <c r="BZ356" s="200"/>
      <c r="CA356" s="201">
        <f t="shared" si="207"/>
        <v>0.79200000000000004</v>
      </c>
      <c r="CB356" s="199">
        <f t="shared" si="208"/>
        <v>0.36</v>
      </c>
      <c r="CC356" s="586"/>
      <c r="CD356" s="595">
        <f t="shared" si="225"/>
        <v>0.57600000000000007</v>
      </c>
      <c r="CE356" s="201">
        <f t="shared" si="226"/>
        <v>2.3040000000000003</v>
      </c>
      <c r="CF356" s="723">
        <f>SUM(CE356:CE357)</f>
        <v>6.6240000000000006</v>
      </c>
      <c r="CG356" s="605"/>
      <c r="CH356" s="706" t="str">
        <f t="shared" si="219"/>
        <v/>
      </c>
      <c r="CI356" s="199" t="str">
        <f t="shared" si="220"/>
        <v/>
      </c>
      <c r="CJ356" s="529" t="e">
        <f t="shared" si="217"/>
        <v>#VALUE!</v>
      </c>
      <c r="CK356" s="732" t="e">
        <f>SUM(CJ356:CJ357)</f>
        <v>#VALUE!</v>
      </c>
      <c r="CL356" s="794" t="e">
        <f>(CF356-CK356)/CF356</f>
        <v>#VALUE!</v>
      </c>
    </row>
    <row r="357" spans="1:90" ht="13.15" customHeight="1" thickBot="1" x14ac:dyDescent="0.3">
      <c r="A357" s="736"/>
      <c r="B357" s="125"/>
      <c r="C357" s="713"/>
      <c r="D357" s="384">
        <v>351</v>
      </c>
      <c r="E357" s="255" t="s">
        <v>179</v>
      </c>
      <c r="F357" s="256" t="s">
        <v>180</v>
      </c>
      <c r="G357" s="294" t="s">
        <v>1264</v>
      </c>
      <c r="H357" s="101"/>
      <c r="I357" s="250"/>
      <c r="J357" s="251"/>
      <c r="K357" s="250"/>
      <c r="L357" s="250">
        <f t="shared" si="224"/>
        <v>0</v>
      </c>
      <c r="M357" s="250"/>
      <c r="N357" s="204"/>
      <c r="O357" s="19"/>
      <c r="P357" s="19"/>
      <c r="Q357" s="20"/>
      <c r="R357" s="21"/>
      <c r="S357" s="205"/>
      <c r="T357" s="206"/>
      <c r="U357" s="104"/>
      <c r="V357" s="104"/>
      <c r="W357" s="104"/>
      <c r="X357" s="104"/>
      <c r="Y357" s="104"/>
      <c r="Z357" s="104"/>
      <c r="AA357" s="104"/>
      <c r="AB357" s="104"/>
      <c r="AC357" s="104"/>
      <c r="AD357" s="104"/>
      <c r="AE357" s="104"/>
      <c r="AF357" s="104"/>
      <c r="AG357" s="105">
        <f t="shared" si="200"/>
        <v>0</v>
      </c>
      <c r="AH357" s="106"/>
      <c r="AI357" s="106"/>
      <c r="AJ357" s="106">
        <f t="shared" si="221"/>
        <v>0</v>
      </c>
      <c r="AK357" s="104"/>
      <c r="AL357" s="104"/>
      <c r="AM357" s="104"/>
      <c r="AN357" s="104"/>
      <c r="AO357" s="104"/>
      <c r="AP357" s="107"/>
      <c r="AQ357" s="107"/>
      <c r="AR357" s="107"/>
      <c r="AS357" s="107"/>
      <c r="AT357" s="107"/>
      <c r="AU357" s="107"/>
      <c r="AV357" s="107"/>
      <c r="AW357" s="108">
        <f t="shared" si="198"/>
        <v>0</v>
      </c>
      <c r="AX357" s="252"/>
      <c r="AY357" s="257"/>
      <c r="AZ357" s="252">
        <f t="shared" si="222"/>
        <v>0</v>
      </c>
      <c r="BA357" s="127"/>
      <c r="BB357" s="127"/>
      <c r="BC357" s="127"/>
      <c r="BD357" s="127"/>
      <c r="BE357" s="127"/>
      <c r="BF357" s="110"/>
      <c r="BG357" s="110">
        <v>4</v>
      </c>
      <c r="BH357" s="110"/>
      <c r="BI357" s="110"/>
      <c r="BJ357" s="110"/>
      <c r="BK357" s="127"/>
      <c r="BL357" s="127"/>
      <c r="BM357" s="111">
        <f t="shared" si="216"/>
        <v>4</v>
      </c>
      <c r="BN357" s="111">
        <v>1.08</v>
      </c>
      <c r="BO357" s="111">
        <f t="shared" si="199"/>
        <v>4.32</v>
      </c>
      <c r="BP357" s="261"/>
      <c r="BQ357" s="206"/>
      <c r="BR357" s="208">
        <v>4</v>
      </c>
      <c r="BS357" s="106">
        <f t="shared" si="206"/>
        <v>1.3333333333333333</v>
      </c>
      <c r="BT357" s="106">
        <f t="shared" si="228"/>
        <v>4</v>
      </c>
      <c r="BU357" s="578">
        <f t="shared" si="229"/>
        <v>4</v>
      </c>
      <c r="BV357" s="567"/>
      <c r="BW357" s="209"/>
      <c r="BX357" s="112"/>
      <c r="BY357" s="112"/>
      <c r="BZ357" s="209"/>
      <c r="CA357" s="210">
        <f t="shared" si="207"/>
        <v>1.08</v>
      </c>
      <c r="CB357" s="112">
        <f t="shared" si="208"/>
        <v>1.08</v>
      </c>
      <c r="CC357" s="588"/>
      <c r="CD357" s="597">
        <f t="shared" si="225"/>
        <v>1.08</v>
      </c>
      <c r="CE357" s="210">
        <f t="shared" si="226"/>
        <v>4.32</v>
      </c>
      <c r="CF357" s="725"/>
      <c r="CG357" s="607"/>
      <c r="CH357" s="708" t="str">
        <f t="shared" si="219"/>
        <v/>
      </c>
      <c r="CI357" s="112" t="str">
        <f t="shared" si="220"/>
        <v/>
      </c>
      <c r="CJ357" s="531" t="e">
        <f t="shared" si="217"/>
        <v>#VALUE!</v>
      </c>
      <c r="CK357" s="728"/>
      <c r="CL357" s="793"/>
    </row>
    <row r="358" spans="1:90" ht="13.15" customHeight="1" x14ac:dyDescent="0.25">
      <c r="A358" s="734" t="s">
        <v>524</v>
      </c>
      <c r="B358" s="114"/>
      <c r="C358" s="711">
        <v>47</v>
      </c>
      <c r="D358" s="382">
        <v>352</v>
      </c>
      <c r="E358" s="193" t="s">
        <v>856</v>
      </c>
      <c r="F358" s="194" t="s">
        <v>857</v>
      </c>
      <c r="G358" s="292" t="s">
        <v>1264</v>
      </c>
      <c r="H358" s="92">
        <v>3</v>
      </c>
      <c r="I358" s="115"/>
      <c r="J358" s="116">
        <f t="shared" si="201"/>
        <v>14.634146341463415</v>
      </c>
      <c r="K358" s="115">
        <v>18</v>
      </c>
      <c r="L358" s="115">
        <f t="shared" si="224"/>
        <v>43.902439024390247</v>
      </c>
      <c r="M358" s="115">
        <f t="shared" ref="M358:M365" si="230">H358*K358</f>
        <v>54</v>
      </c>
      <c r="N358" s="236">
        <f t="shared" si="210"/>
        <v>19.98</v>
      </c>
      <c r="O358" s="22">
        <f t="shared" si="211"/>
        <v>6.3</v>
      </c>
      <c r="P358" s="22">
        <f t="shared" ref="P358:P365" si="231">N358*H358</f>
        <v>59.94</v>
      </c>
      <c r="Q358" s="23">
        <f t="shared" si="212"/>
        <v>24.3</v>
      </c>
      <c r="R358" s="24">
        <f t="shared" ref="R358:R365" si="232">Q358*H358</f>
        <v>72.900000000000006</v>
      </c>
      <c r="S358" s="94">
        <f t="shared" si="213"/>
        <v>21.599999999999998</v>
      </c>
      <c r="T358" s="196">
        <f t="shared" ref="T358:T365" si="233">H358*S358</f>
        <v>64.8</v>
      </c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>
        <v>4</v>
      </c>
      <c r="AG358" s="96">
        <f t="shared" si="200"/>
        <v>0</v>
      </c>
      <c r="AH358" s="198"/>
      <c r="AI358" s="198"/>
      <c r="AJ358" s="198">
        <f t="shared" si="221"/>
        <v>0</v>
      </c>
      <c r="AK358" s="95"/>
      <c r="AL358" s="95"/>
      <c r="AM358" s="95"/>
      <c r="AN358" s="95">
        <v>2</v>
      </c>
      <c r="AO358" s="95"/>
      <c r="AP358" s="97"/>
      <c r="AQ358" s="97"/>
      <c r="AR358" s="97"/>
      <c r="AS358" s="97"/>
      <c r="AT358" s="97"/>
      <c r="AU358" s="97"/>
      <c r="AV358" s="97"/>
      <c r="AW358" s="98">
        <f t="shared" si="198"/>
        <v>6</v>
      </c>
      <c r="AX358" s="118">
        <v>21.6</v>
      </c>
      <c r="AY358" s="98">
        <v>8.85</v>
      </c>
      <c r="AZ358" s="118">
        <f t="shared" si="222"/>
        <v>53.099999999999994</v>
      </c>
      <c r="BA358" s="95"/>
      <c r="BB358" s="95"/>
      <c r="BC358" s="95"/>
      <c r="BD358" s="95"/>
      <c r="BE358" s="95"/>
      <c r="BF358" s="121"/>
      <c r="BG358" s="121"/>
      <c r="BH358" s="121"/>
      <c r="BI358" s="121"/>
      <c r="BJ358" s="121"/>
      <c r="BK358" s="95"/>
      <c r="BL358" s="95"/>
      <c r="BM358" s="100">
        <f t="shared" si="216"/>
        <v>0</v>
      </c>
      <c r="BN358" s="199"/>
      <c r="BO358" s="123">
        <f t="shared" si="199"/>
        <v>0</v>
      </c>
      <c r="BP358" s="243"/>
      <c r="BQ358" s="196"/>
      <c r="BR358" s="197">
        <v>6</v>
      </c>
      <c r="BS358" s="198">
        <f t="shared" si="206"/>
        <v>3</v>
      </c>
      <c r="BT358" s="198">
        <f t="shared" si="228"/>
        <v>6</v>
      </c>
      <c r="BU358" s="579">
        <f t="shared" si="229"/>
        <v>6</v>
      </c>
      <c r="BV358" s="565"/>
      <c r="BW358" s="200"/>
      <c r="BX358" s="199"/>
      <c r="BY358" s="199"/>
      <c r="BZ358" s="200"/>
      <c r="CA358" s="201">
        <f t="shared" si="207"/>
        <v>21.6</v>
      </c>
      <c r="CB358" s="199">
        <f t="shared" si="208"/>
        <v>8.85</v>
      </c>
      <c r="CC358" s="586"/>
      <c r="CD358" s="595">
        <f t="shared" si="225"/>
        <v>15.225000000000001</v>
      </c>
      <c r="CE358" s="201">
        <f t="shared" si="226"/>
        <v>91.350000000000009</v>
      </c>
      <c r="CF358" s="723">
        <f>SUM(CE358:CE363)</f>
        <v>1464.825</v>
      </c>
      <c r="CG358" s="605"/>
      <c r="CH358" s="706" t="str">
        <f t="shared" si="219"/>
        <v/>
      </c>
      <c r="CI358" s="199" t="str">
        <f t="shared" si="220"/>
        <v/>
      </c>
      <c r="CJ358" s="529" t="e">
        <f t="shared" si="217"/>
        <v>#VALUE!</v>
      </c>
      <c r="CK358" s="732" t="e">
        <f>SUM(CJ358:CJ363)</f>
        <v>#VALUE!</v>
      </c>
      <c r="CL358" s="794" t="e">
        <f>(CF358-CK358)/CF358</f>
        <v>#VALUE!</v>
      </c>
    </row>
    <row r="359" spans="1:90" ht="13.15" customHeight="1" x14ac:dyDescent="0.25">
      <c r="A359" s="737"/>
      <c r="B359" s="124"/>
      <c r="C359" s="714"/>
      <c r="D359" s="383">
        <v>353</v>
      </c>
      <c r="E359" s="131" t="s">
        <v>858</v>
      </c>
      <c r="F359" s="182" t="s">
        <v>859</v>
      </c>
      <c r="G359" s="293" t="s">
        <v>1264</v>
      </c>
      <c r="H359" s="9">
        <v>1</v>
      </c>
      <c r="I359" s="80"/>
      <c r="J359" s="81">
        <f t="shared" si="201"/>
        <v>16.260162601626018</v>
      </c>
      <c r="K359" s="80">
        <v>20</v>
      </c>
      <c r="L359" s="80">
        <f t="shared" si="224"/>
        <v>16.260162601626018</v>
      </c>
      <c r="M359" s="80">
        <f t="shared" si="230"/>
        <v>20</v>
      </c>
      <c r="N359" s="140">
        <f t="shared" si="210"/>
        <v>22.200000000000003</v>
      </c>
      <c r="O359" s="10">
        <f t="shared" si="211"/>
        <v>7</v>
      </c>
      <c r="P359" s="10">
        <f t="shared" si="231"/>
        <v>22.200000000000003</v>
      </c>
      <c r="Q359" s="11">
        <f t="shared" si="212"/>
        <v>27</v>
      </c>
      <c r="R359" s="12">
        <f t="shared" si="232"/>
        <v>27</v>
      </c>
      <c r="S359" s="4">
        <f t="shared" si="213"/>
        <v>24</v>
      </c>
      <c r="T359" s="137">
        <f t="shared" si="233"/>
        <v>24</v>
      </c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>
        <v>2</v>
      </c>
      <c r="AG359" s="44">
        <f t="shared" si="200"/>
        <v>0</v>
      </c>
      <c r="AH359" s="63"/>
      <c r="AI359" s="63"/>
      <c r="AJ359" s="63">
        <f t="shared" ref="AJ359:AJ385" si="234">AG359*AI359</f>
        <v>0</v>
      </c>
      <c r="AK359" s="43"/>
      <c r="AL359" s="43"/>
      <c r="AM359" s="43"/>
      <c r="AN359" s="43">
        <v>2</v>
      </c>
      <c r="AO359" s="43"/>
      <c r="AP359" s="54"/>
      <c r="AQ359" s="54"/>
      <c r="AR359" s="54"/>
      <c r="AS359" s="54"/>
      <c r="AT359" s="54"/>
      <c r="AU359" s="54"/>
      <c r="AV359" s="54"/>
      <c r="AW359" s="45">
        <f t="shared" si="198"/>
        <v>4</v>
      </c>
      <c r="AX359" s="51">
        <v>24</v>
      </c>
      <c r="AY359" s="45">
        <v>10.85</v>
      </c>
      <c r="AZ359" s="51">
        <f t="shared" ref="AZ359:AZ385" si="235">AW359*AY359</f>
        <v>43.4</v>
      </c>
      <c r="BA359" s="43"/>
      <c r="BB359" s="43"/>
      <c r="BC359" s="43"/>
      <c r="BD359" s="43"/>
      <c r="BE359" s="43"/>
      <c r="BF359" s="74"/>
      <c r="BG359" s="74"/>
      <c r="BH359" s="74"/>
      <c r="BI359" s="74"/>
      <c r="BJ359" s="74"/>
      <c r="BK359" s="43"/>
      <c r="BL359" s="43"/>
      <c r="BM359" s="47">
        <f t="shared" si="216"/>
        <v>0</v>
      </c>
      <c r="BN359" s="59"/>
      <c r="BO359" s="60">
        <f t="shared" si="199"/>
        <v>0</v>
      </c>
      <c r="BP359" s="141"/>
      <c r="BQ359" s="137"/>
      <c r="BR359" s="138">
        <v>4</v>
      </c>
      <c r="BS359" s="63">
        <f t="shared" si="206"/>
        <v>1.6666666666666667</v>
      </c>
      <c r="BT359" s="63">
        <f t="shared" si="228"/>
        <v>4</v>
      </c>
      <c r="BU359" s="577">
        <f t="shared" si="229"/>
        <v>4</v>
      </c>
      <c r="BV359" s="566"/>
      <c r="BW359" s="139"/>
      <c r="BX359" s="59"/>
      <c r="BY359" s="59"/>
      <c r="BZ359" s="139"/>
      <c r="CA359" s="5">
        <f t="shared" si="207"/>
        <v>24</v>
      </c>
      <c r="CB359" s="59">
        <f t="shared" si="208"/>
        <v>10.85</v>
      </c>
      <c r="CC359" s="587"/>
      <c r="CD359" s="596">
        <f t="shared" si="225"/>
        <v>17.425000000000001</v>
      </c>
      <c r="CE359" s="5">
        <f t="shared" si="226"/>
        <v>69.7</v>
      </c>
      <c r="CF359" s="724"/>
      <c r="CG359" s="606"/>
      <c r="CH359" s="707" t="str">
        <f t="shared" si="219"/>
        <v/>
      </c>
      <c r="CI359" s="59" t="str">
        <f t="shared" si="220"/>
        <v/>
      </c>
      <c r="CJ359" s="530" t="e">
        <f t="shared" si="217"/>
        <v>#VALUE!</v>
      </c>
      <c r="CK359" s="727"/>
      <c r="CL359" s="792"/>
    </row>
    <row r="360" spans="1:90" ht="13.15" customHeight="1" x14ac:dyDescent="0.25">
      <c r="A360" s="737"/>
      <c r="B360" s="124"/>
      <c r="C360" s="714"/>
      <c r="D360" s="383">
        <v>354</v>
      </c>
      <c r="E360" s="131" t="s">
        <v>860</v>
      </c>
      <c r="F360" s="182" t="s">
        <v>861</v>
      </c>
      <c r="G360" s="293" t="s">
        <v>1264</v>
      </c>
      <c r="H360" s="9">
        <v>14</v>
      </c>
      <c r="I360" s="80"/>
      <c r="J360" s="81">
        <f t="shared" si="201"/>
        <v>20.325203252032519</v>
      </c>
      <c r="K360" s="80">
        <v>25</v>
      </c>
      <c r="L360" s="80">
        <f t="shared" si="224"/>
        <v>284.55284552845529</v>
      </c>
      <c r="M360" s="80">
        <f t="shared" si="230"/>
        <v>350</v>
      </c>
      <c r="N360" s="140">
        <f t="shared" si="210"/>
        <v>27.750000000000004</v>
      </c>
      <c r="O360" s="10">
        <f t="shared" si="211"/>
        <v>8.75</v>
      </c>
      <c r="P360" s="10">
        <f t="shared" si="231"/>
        <v>388.50000000000006</v>
      </c>
      <c r="Q360" s="11">
        <f t="shared" si="212"/>
        <v>33.75</v>
      </c>
      <c r="R360" s="12">
        <f t="shared" si="232"/>
        <v>472.5</v>
      </c>
      <c r="S360" s="4">
        <f t="shared" si="213"/>
        <v>30</v>
      </c>
      <c r="T360" s="137">
        <f t="shared" si="233"/>
        <v>420</v>
      </c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>
        <f>4+5</f>
        <v>9</v>
      </c>
      <c r="AG360" s="44">
        <f t="shared" si="200"/>
        <v>0</v>
      </c>
      <c r="AH360" s="63"/>
      <c r="AI360" s="63"/>
      <c r="AJ360" s="63">
        <f t="shared" si="234"/>
        <v>0</v>
      </c>
      <c r="AK360" s="43"/>
      <c r="AL360" s="43"/>
      <c r="AM360" s="43"/>
      <c r="AN360" s="43">
        <v>2</v>
      </c>
      <c r="AO360" s="43"/>
      <c r="AP360" s="54"/>
      <c r="AQ360" s="54"/>
      <c r="AR360" s="54"/>
      <c r="AS360" s="54"/>
      <c r="AT360" s="54"/>
      <c r="AU360" s="54"/>
      <c r="AV360" s="54"/>
      <c r="AW360" s="45">
        <f t="shared" si="198"/>
        <v>11</v>
      </c>
      <c r="AX360" s="51">
        <v>30</v>
      </c>
      <c r="AY360" s="45">
        <v>15.25</v>
      </c>
      <c r="AZ360" s="51">
        <f t="shared" si="235"/>
        <v>167.75</v>
      </c>
      <c r="BA360" s="43"/>
      <c r="BB360" s="43"/>
      <c r="BC360" s="43"/>
      <c r="BD360" s="43"/>
      <c r="BE360" s="43"/>
      <c r="BF360" s="74"/>
      <c r="BG360" s="74"/>
      <c r="BH360" s="74"/>
      <c r="BI360" s="74"/>
      <c r="BJ360" s="74"/>
      <c r="BK360" s="43"/>
      <c r="BL360" s="43"/>
      <c r="BM360" s="47">
        <f t="shared" si="216"/>
        <v>0</v>
      </c>
      <c r="BN360" s="59"/>
      <c r="BO360" s="60">
        <f t="shared" si="199"/>
        <v>0</v>
      </c>
      <c r="BP360" s="141"/>
      <c r="BQ360" s="137"/>
      <c r="BR360" s="138">
        <v>14</v>
      </c>
      <c r="BS360" s="63">
        <f t="shared" si="206"/>
        <v>8.3333333333333339</v>
      </c>
      <c r="BT360" s="63">
        <f t="shared" si="228"/>
        <v>14</v>
      </c>
      <c r="BU360" s="577">
        <f t="shared" si="229"/>
        <v>14</v>
      </c>
      <c r="BV360" s="566"/>
      <c r="BW360" s="139"/>
      <c r="BX360" s="59"/>
      <c r="BY360" s="59"/>
      <c r="BZ360" s="139"/>
      <c r="CA360" s="5">
        <f t="shared" si="207"/>
        <v>30</v>
      </c>
      <c r="CB360" s="59">
        <f t="shared" si="208"/>
        <v>15.25</v>
      </c>
      <c r="CC360" s="587"/>
      <c r="CD360" s="596">
        <f t="shared" si="225"/>
        <v>22.625</v>
      </c>
      <c r="CE360" s="5">
        <f t="shared" si="226"/>
        <v>316.75</v>
      </c>
      <c r="CF360" s="724"/>
      <c r="CG360" s="606"/>
      <c r="CH360" s="707" t="str">
        <f t="shared" si="219"/>
        <v/>
      </c>
      <c r="CI360" s="59" t="str">
        <f t="shared" si="220"/>
        <v/>
      </c>
      <c r="CJ360" s="530" t="e">
        <f t="shared" si="217"/>
        <v>#VALUE!</v>
      </c>
      <c r="CK360" s="727"/>
      <c r="CL360" s="792"/>
    </row>
    <row r="361" spans="1:90" ht="13.15" customHeight="1" x14ac:dyDescent="0.25">
      <c r="A361" s="737"/>
      <c r="B361" s="124"/>
      <c r="C361" s="714"/>
      <c r="D361" s="383">
        <v>355</v>
      </c>
      <c r="E361" s="131" t="s">
        <v>862</v>
      </c>
      <c r="F361" s="182" t="s">
        <v>863</v>
      </c>
      <c r="G361" s="293" t="s">
        <v>1264</v>
      </c>
      <c r="H361" s="9">
        <v>12</v>
      </c>
      <c r="I361" s="80"/>
      <c r="J361" s="81">
        <f t="shared" si="201"/>
        <v>28.45528455284553</v>
      </c>
      <c r="K361" s="80">
        <v>35</v>
      </c>
      <c r="L361" s="80">
        <f t="shared" si="224"/>
        <v>341.46341463414637</v>
      </c>
      <c r="M361" s="80">
        <f t="shared" si="230"/>
        <v>420</v>
      </c>
      <c r="N361" s="140">
        <f t="shared" si="210"/>
        <v>38.85</v>
      </c>
      <c r="O361" s="10">
        <f t="shared" si="211"/>
        <v>12.25</v>
      </c>
      <c r="P361" s="10">
        <f t="shared" si="231"/>
        <v>466.20000000000005</v>
      </c>
      <c r="Q361" s="11">
        <f t="shared" si="212"/>
        <v>47.25</v>
      </c>
      <c r="R361" s="12">
        <f t="shared" si="232"/>
        <v>567</v>
      </c>
      <c r="S361" s="4">
        <f t="shared" si="213"/>
        <v>42</v>
      </c>
      <c r="T361" s="137">
        <f t="shared" si="233"/>
        <v>504</v>
      </c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>
        <v>10</v>
      </c>
      <c r="AG361" s="44">
        <f t="shared" si="200"/>
        <v>0</v>
      </c>
      <c r="AH361" s="63"/>
      <c r="AI361" s="63"/>
      <c r="AJ361" s="63">
        <f t="shared" si="234"/>
        <v>0</v>
      </c>
      <c r="AK361" s="43"/>
      <c r="AL361" s="43">
        <v>1</v>
      </c>
      <c r="AM361" s="43">
        <v>4</v>
      </c>
      <c r="AN361" s="43"/>
      <c r="AO361" s="43"/>
      <c r="AP361" s="54"/>
      <c r="AQ361" s="54"/>
      <c r="AR361" s="54"/>
      <c r="AS361" s="54"/>
      <c r="AT361" s="54"/>
      <c r="AU361" s="54"/>
      <c r="AV361" s="54"/>
      <c r="AW361" s="45">
        <f t="shared" si="198"/>
        <v>15</v>
      </c>
      <c r="AX361" s="51">
        <v>42</v>
      </c>
      <c r="AY361" s="45">
        <v>16.670000000000002</v>
      </c>
      <c r="AZ361" s="51">
        <f t="shared" si="235"/>
        <v>250.05</v>
      </c>
      <c r="BA361" s="43"/>
      <c r="BB361" s="43"/>
      <c r="BC361" s="43"/>
      <c r="BD361" s="43"/>
      <c r="BE361" s="43"/>
      <c r="BF361" s="74"/>
      <c r="BG361" s="74"/>
      <c r="BH361" s="74"/>
      <c r="BI361" s="74"/>
      <c r="BJ361" s="74"/>
      <c r="BK361" s="43"/>
      <c r="BL361" s="43"/>
      <c r="BM361" s="47">
        <f t="shared" si="216"/>
        <v>0</v>
      </c>
      <c r="BN361" s="59"/>
      <c r="BO361" s="60">
        <f t="shared" si="199"/>
        <v>0</v>
      </c>
      <c r="BP361" s="141"/>
      <c r="BQ361" s="137"/>
      <c r="BR361" s="138">
        <v>15</v>
      </c>
      <c r="BS361" s="63">
        <f t="shared" si="206"/>
        <v>9</v>
      </c>
      <c r="BT361" s="63">
        <f t="shared" si="228"/>
        <v>15</v>
      </c>
      <c r="BU361" s="577">
        <f t="shared" si="229"/>
        <v>15</v>
      </c>
      <c r="BV361" s="566"/>
      <c r="BW361" s="139"/>
      <c r="BX361" s="59"/>
      <c r="BY361" s="59"/>
      <c r="BZ361" s="139"/>
      <c r="CA361" s="5">
        <f t="shared" si="207"/>
        <v>42</v>
      </c>
      <c r="CB361" s="59">
        <f t="shared" si="208"/>
        <v>16.670000000000002</v>
      </c>
      <c r="CC361" s="587"/>
      <c r="CD361" s="596">
        <f t="shared" si="225"/>
        <v>29.335000000000001</v>
      </c>
      <c r="CE361" s="5">
        <f t="shared" si="226"/>
        <v>440.02500000000003</v>
      </c>
      <c r="CF361" s="724"/>
      <c r="CG361" s="606"/>
      <c r="CH361" s="707" t="str">
        <f t="shared" si="219"/>
        <v/>
      </c>
      <c r="CI361" s="59" t="str">
        <f t="shared" si="220"/>
        <v/>
      </c>
      <c r="CJ361" s="530" t="e">
        <f t="shared" si="217"/>
        <v>#VALUE!</v>
      </c>
      <c r="CK361" s="727"/>
      <c r="CL361" s="792"/>
    </row>
    <row r="362" spans="1:90" ht="13.15" customHeight="1" x14ac:dyDescent="0.25">
      <c r="A362" s="737"/>
      <c r="B362" s="124"/>
      <c r="C362" s="714"/>
      <c r="D362" s="383">
        <v>356</v>
      </c>
      <c r="E362" s="131" t="s">
        <v>864</v>
      </c>
      <c r="F362" s="182" t="s">
        <v>865</v>
      </c>
      <c r="G362" s="293" t="s">
        <v>1264</v>
      </c>
      <c r="H362" s="9">
        <v>2</v>
      </c>
      <c r="I362" s="80"/>
      <c r="J362" s="81">
        <f t="shared" si="201"/>
        <v>44.715447154471548</v>
      </c>
      <c r="K362" s="80">
        <v>55</v>
      </c>
      <c r="L362" s="80">
        <f t="shared" si="224"/>
        <v>89.430894308943095</v>
      </c>
      <c r="M362" s="80">
        <f t="shared" si="230"/>
        <v>110</v>
      </c>
      <c r="N362" s="140">
        <f t="shared" si="210"/>
        <v>61.050000000000004</v>
      </c>
      <c r="O362" s="10">
        <f t="shared" si="211"/>
        <v>19.25</v>
      </c>
      <c r="P362" s="10">
        <f t="shared" si="231"/>
        <v>122.10000000000001</v>
      </c>
      <c r="Q362" s="11">
        <f t="shared" si="212"/>
        <v>74.25</v>
      </c>
      <c r="R362" s="12">
        <f t="shared" si="232"/>
        <v>148.5</v>
      </c>
      <c r="S362" s="4">
        <f t="shared" si="213"/>
        <v>66</v>
      </c>
      <c r="T362" s="137">
        <f t="shared" si="233"/>
        <v>132</v>
      </c>
      <c r="U362" s="43"/>
      <c r="V362" s="43"/>
      <c r="W362" s="43">
        <f>2+3+2+1</f>
        <v>8</v>
      </c>
      <c r="X362" s="43"/>
      <c r="Y362" s="43"/>
      <c r="Z362" s="43"/>
      <c r="AA362" s="43"/>
      <c r="AB362" s="43"/>
      <c r="AC362" s="43"/>
      <c r="AD362" s="43"/>
      <c r="AE362" s="43"/>
      <c r="AF362" s="43">
        <v>5</v>
      </c>
      <c r="AG362" s="44">
        <f t="shared" si="200"/>
        <v>8</v>
      </c>
      <c r="AH362" s="69"/>
      <c r="AI362" s="69">
        <v>55</v>
      </c>
      <c r="AJ362" s="69">
        <f t="shared" si="234"/>
        <v>440</v>
      </c>
      <c r="AK362" s="43">
        <v>1</v>
      </c>
      <c r="AL362" s="43"/>
      <c r="AM362" s="43"/>
      <c r="AN362" s="43"/>
      <c r="AO362" s="43"/>
      <c r="AP362" s="54"/>
      <c r="AQ362" s="54"/>
      <c r="AR362" s="54"/>
      <c r="AS362" s="54"/>
      <c r="AT362" s="54"/>
      <c r="AU362" s="54"/>
      <c r="AV362" s="54"/>
      <c r="AW362" s="45">
        <f t="shared" si="198"/>
        <v>6</v>
      </c>
      <c r="AX362" s="51">
        <v>66</v>
      </c>
      <c r="AY362" s="45">
        <v>37</v>
      </c>
      <c r="AZ362" s="51">
        <f t="shared" si="235"/>
        <v>222</v>
      </c>
      <c r="BA362" s="43"/>
      <c r="BB362" s="43"/>
      <c r="BC362" s="43"/>
      <c r="BD362" s="43"/>
      <c r="BE362" s="43"/>
      <c r="BF362" s="74"/>
      <c r="BG362" s="74"/>
      <c r="BH362" s="74"/>
      <c r="BI362" s="74"/>
      <c r="BJ362" s="74"/>
      <c r="BK362" s="43"/>
      <c r="BL362" s="43"/>
      <c r="BM362" s="47">
        <f t="shared" si="216"/>
        <v>0</v>
      </c>
      <c r="BN362" s="63"/>
      <c r="BO362" s="58">
        <f t="shared" si="199"/>
        <v>0</v>
      </c>
      <c r="BP362" s="142"/>
      <c r="BQ362" s="137"/>
      <c r="BR362" s="138">
        <v>8</v>
      </c>
      <c r="BS362" s="63">
        <f t="shared" si="206"/>
        <v>5.333333333333333</v>
      </c>
      <c r="BT362" s="63">
        <f t="shared" si="228"/>
        <v>8</v>
      </c>
      <c r="BU362" s="577">
        <f t="shared" si="229"/>
        <v>8</v>
      </c>
      <c r="BV362" s="566"/>
      <c r="BW362" s="139"/>
      <c r="BX362" s="59"/>
      <c r="BY362" s="59"/>
      <c r="BZ362" s="139"/>
      <c r="CA362" s="5">
        <f t="shared" si="207"/>
        <v>66</v>
      </c>
      <c r="CB362" s="59">
        <f t="shared" si="208"/>
        <v>37</v>
      </c>
      <c r="CC362" s="587"/>
      <c r="CD362" s="596">
        <f t="shared" si="225"/>
        <v>51.5</v>
      </c>
      <c r="CE362" s="5">
        <f t="shared" si="226"/>
        <v>412</v>
      </c>
      <c r="CF362" s="724"/>
      <c r="CG362" s="606"/>
      <c r="CH362" s="707" t="str">
        <f t="shared" si="219"/>
        <v/>
      </c>
      <c r="CI362" s="59" t="str">
        <f t="shared" si="220"/>
        <v/>
      </c>
      <c r="CJ362" s="530" t="e">
        <f t="shared" si="217"/>
        <v>#VALUE!</v>
      </c>
      <c r="CK362" s="727"/>
      <c r="CL362" s="792"/>
    </row>
    <row r="363" spans="1:90" ht="13.15" customHeight="1" thickBot="1" x14ac:dyDescent="0.3">
      <c r="A363" s="738"/>
      <c r="B363" s="125"/>
      <c r="C363" s="715"/>
      <c r="D363" s="384">
        <v>357</v>
      </c>
      <c r="E363" s="202" t="s">
        <v>866</v>
      </c>
      <c r="F363" s="203" t="s">
        <v>867</v>
      </c>
      <c r="G363" s="294" t="s">
        <v>1264</v>
      </c>
      <c r="H363" s="101">
        <v>2</v>
      </c>
      <c r="I363" s="102"/>
      <c r="J363" s="103">
        <f t="shared" si="201"/>
        <v>60.975609756097562</v>
      </c>
      <c r="K363" s="102">
        <v>75</v>
      </c>
      <c r="L363" s="102">
        <f t="shared" si="224"/>
        <v>121.95121951219512</v>
      </c>
      <c r="M363" s="102">
        <f t="shared" si="230"/>
        <v>150</v>
      </c>
      <c r="N363" s="204">
        <f t="shared" si="210"/>
        <v>83.250000000000014</v>
      </c>
      <c r="O363" s="19">
        <f t="shared" si="211"/>
        <v>26.25</v>
      </c>
      <c r="P363" s="19">
        <f t="shared" si="231"/>
        <v>166.50000000000003</v>
      </c>
      <c r="Q363" s="20">
        <f t="shared" si="212"/>
        <v>101.25</v>
      </c>
      <c r="R363" s="21">
        <f t="shared" si="232"/>
        <v>202.5</v>
      </c>
      <c r="S363" s="205">
        <f t="shared" si="213"/>
        <v>90</v>
      </c>
      <c r="T363" s="206">
        <f t="shared" si="233"/>
        <v>180</v>
      </c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>
        <v>2</v>
      </c>
      <c r="AG363" s="105">
        <f t="shared" si="200"/>
        <v>0</v>
      </c>
      <c r="AH363" s="106"/>
      <c r="AI363" s="106"/>
      <c r="AJ363" s="106">
        <f t="shared" si="234"/>
        <v>0</v>
      </c>
      <c r="AK363" s="104"/>
      <c r="AL363" s="104"/>
      <c r="AM363" s="104"/>
      <c r="AN363" s="104"/>
      <c r="AO363" s="104"/>
      <c r="AP363" s="107"/>
      <c r="AQ363" s="107"/>
      <c r="AR363" s="107"/>
      <c r="AS363" s="107"/>
      <c r="AT363" s="107"/>
      <c r="AU363" s="107"/>
      <c r="AV363" s="107"/>
      <c r="AW363" s="108">
        <f t="shared" ref="AW363:AW422" si="236">SUM(AK363:AV363)+AF363</f>
        <v>2</v>
      </c>
      <c r="AX363" s="109">
        <v>90</v>
      </c>
      <c r="AY363" s="108">
        <v>45</v>
      </c>
      <c r="AZ363" s="109">
        <f t="shared" si="235"/>
        <v>90</v>
      </c>
      <c r="BA363" s="104"/>
      <c r="BB363" s="104"/>
      <c r="BC363" s="104"/>
      <c r="BD363" s="104"/>
      <c r="BE363" s="104"/>
      <c r="BF363" s="110"/>
      <c r="BG363" s="110"/>
      <c r="BH363" s="110"/>
      <c r="BI363" s="110"/>
      <c r="BJ363" s="110"/>
      <c r="BK363" s="104"/>
      <c r="BL363" s="104"/>
      <c r="BM363" s="111">
        <f t="shared" si="216"/>
        <v>0</v>
      </c>
      <c r="BN363" s="112"/>
      <c r="BO363" s="113">
        <f t="shared" ref="BO363:BO422" si="237">BM363*BN363</f>
        <v>0</v>
      </c>
      <c r="BP363" s="207"/>
      <c r="BQ363" s="206"/>
      <c r="BR363" s="208">
        <v>2</v>
      </c>
      <c r="BS363" s="106">
        <f t="shared" ref="BS363:BS392" si="238">+(H363+AG363+AW363+BM363)/3</f>
        <v>1.3333333333333333</v>
      </c>
      <c r="BT363" s="106">
        <f t="shared" si="228"/>
        <v>2</v>
      </c>
      <c r="BU363" s="578">
        <f t="shared" si="229"/>
        <v>2</v>
      </c>
      <c r="BV363" s="567"/>
      <c r="BW363" s="209"/>
      <c r="BX363" s="112"/>
      <c r="BY363" s="112"/>
      <c r="BZ363" s="209"/>
      <c r="CA363" s="210">
        <f t="shared" ref="CA363:CA392" si="239">MIN(I363,AH363,AX363,BN363,BY363)</f>
        <v>90</v>
      </c>
      <c r="CB363" s="112">
        <f t="shared" ref="CB363:CB392" si="240">MIN(J363,AH363,AI363,AX363,AY363,BN363,BX363)</f>
        <v>45</v>
      </c>
      <c r="CC363" s="588"/>
      <c r="CD363" s="597">
        <f t="shared" si="225"/>
        <v>67.5</v>
      </c>
      <c r="CE363" s="210">
        <f t="shared" si="226"/>
        <v>135</v>
      </c>
      <c r="CF363" s="725"/>
      <c r="CG363" s="607"/>
      <c r="CH363" s="708" t="str">
        <f t="shared" si="219"/>
        <v/>
      </c>
      <c r="CI363" s="112" t="str">
        <f t="shared" si="220"/>
        <v/>
      </c>
      <c r="CJ363" s="531" t="e">
        <f t="shared" si="217"/>
        <v>#VALUE!</v>
      </c>
      <c r="CK363" s="728"/>
      <c r="CL363" s="793"/>
    </row>
    <row r="364" spans="1:90" ht="13.15" customHeight="1" x14ac:dyDescent="0.25">
      <c r="A364" s="734" t="s">
        <v>525</v>
      </c>
      <c r="B364" s="243"/>
      <c r="C364" s="711">
        <v>48</v>
      </c>
      <c r="D364" s="382">
        <v>358</v>
      </c>
      <c r="E364" s="193" t="s">
        <v>276</v>
      </c>
      <c r="F364" s="194" t="s">
        <v>275</v>
      </c>
      <c r="G364" s="292" t="s">
        <v>1264</v>
      </c>
      <c r="H364" s="92"/>
      <c r="I364" s="247"/>
      <c r="J364" s="99"/>
      <c r="K364" s="247"/>
      <c r="L364" s="247">
        <f>M364/1.23</f>
        <v>0</v>
      </c>
      <c r="M364" s="247"/>
      <c r="N364" s="236"/>
      <c r="O364" s="22"/>
      <c r="P364" s="22"/>
      <c r="Q364" s="23"/>
      <c r="R364" s="24"/>
      <c r="S364" s="94"/>
      <c r="T364" s="196"/>
      <c r="U364" s="95"/>
      <c r="V364" s="95">
        <v>1</v>
      </c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6">
        <f>SUM(U364:AE364)</f>
        <v>1</v>
      </c>
      <c r="AH364" s="117"/>
      <c r="AI364" s="117">
        <v>44</v>
      </c>
      <c r="AJ364" s="117">
        <f>AG364*AI364</f>
        <v>44</v>
      </c>
      <c r="AK364" s="95"/>
      <c r="AL364" s="95"/>
      <c r="AM364" s="95"/>
      <c r="AN364" s="95"/>
      <c r="AO364" s="95"/>
      <c r="AP364" s="97"/>
      <c r="AQ364" s="97"/>
      <c r="AR364" s="97"/>
      <c r="AS364" s="97"/>
      <c r="AT364" s="97"/>
      <c r="AU364" s="97"/>
      <c r="AV364" s="97"/>
      <c r="AW364" s="98">
        <f>SUM(AK364:AV364)+AF364</f>
        <v>0</v>
      </c>
      <c r="AX364" s="248"/>
      <c r="AY364" s="249"/>
      <c r="AZ364" s="248">
        <f>AW364*AY364</f>
        <v>0</v>
      </c>
      <c r="BA364" s="120"/>
      <c r="BB364" s="120"/>
      <c r="BC364" s="120"/>
      <c r="BD364" s="120"/>
      <c r="BE364" s="120"/>
      <c r="BF364" s="121"/>
      <c r="BG364" s="121"/>
      <c r="BH364" s="121"/>
      <c r="BI364" s="121"/>
      <c r="BJ364" s="121"/>
      <c r="BK364" s="120"/>
      <c r="BL364" s="120"/>
      <c r="BM364" s="100">
        <f>SUM(BA364:BL364)</f>
        <v>0</v>
      </c>
      <c r="BN364" s="272"/>
      <c r="BO364" s="100">
        <f>BM364*BN364</f>
        <v>0</v>
      </c>
      <c r="BP364" s="237" t="s">
        <v>1296</v>
      </c>
      <c r="BQ364" s="196"/>
      <c r="BR364" s="197">
        <v>1</v>
      </c>
      <c r="BS364" s="198">
        <f t="shared" si="238"/>
        <v>0.33333333333333331</v>
      </c>
      <c r="BT364" s="198">
        <f>BR364</f>
        <v>1</v>
      </c>
      <c r="BU364" s="579">
        <f>BR364</f>
        <v>1</v>
      </c>
      <c r="BV364" s="565">
        <v>44</v>
      </c>
      <c r="BW364" s="200"/>
      <c r="BX364" s="199"/>
      <c r="BY364" s="199"/>
      <c r="BZ364" s="200"/>
      <c r="CA364" s="201">
        <f t="shared" si="239"/>
        <v>0</v>
      </c>
      <c r="CB364" s="199">
        <f t="shared" si="240"/>
        <v>44</v>
      </c>
      <c r="CC364" s="586"/>
      <c r="CD364" s="595">
        <f>IF(CA364=0,CB364,(CA364+CB364)/2)</f>
        <v>44</v>
      </c>
      <c r="CE364" s="201">
        <f>BU364*CD364</f>
        <v>44</v>
      </c>
      <c r="CF364" s="723">
        <f>SUM(CE364:CE367)</f>
        <v>224</v>
      </c>
      <c r="CG364" s="605"/>
      <c r="CH364" s="706" t="str">
        <f t="shared" si="219"/>
        <v/>
      </c>
      <c r="CI364" s="199" t="str">
        <f t="shared" si="220"/>
        <v/>
      </c>
      <c r="CJ364" s="529" t="e">
        <f t="shared" si="217"/>
        <v>#VALUE!</v>
      </c>
      <c r="CK364" s="732" t="e">
        <f>SUM(CJ364:CJ367)</f>
        <v>#VALUE!</v>
      </c>
      <c r="CL364" s="794" t="e">
        <f>(CF364-CK364)/CF364</f>
        <v>#VALUE!</v>
      </c>
    </row>
    <row r="365" spans="1:90" ht="13.15" customHeight="1" x14ac:dyDescent="0.25">
      <c r="A365" s="739"/>
      <c r="B365" s="141"/>
      <c r="C365" s="743"/>
      <c r="D365" s="383">
        <v>359</v>
      </c>
      <c r="E365" s="131" t="s">
        <v>868</v>
      </c>
      <c r="F365" s="182" t="s">
        <v>869</v>
      </c>
      <c r="G365" s="293" t="s">
        <v>1264</v>
      </c>
      <c r="H365" s="9">
        <v>1</v>
      </c>
      <c r="I365" s="80"/>
      <c r="J365" s="81">
        <f t="shared" si="201"/>
        <v>37.398373983739837</v>
      </c>
      <c r="K365" s="80">
        <v>46</v>
      </c>
      <c r="L365" s="80">
        <f t="shared" si="224"/>
        <v>37.398373983739837</v>
      </c>
      <c r="M365" s="80">
        <f t="shared" si="230"/>
        <v>46</v>
      </c>
      <c r="N365" s="140">
        <f t="shared" si="210"/>
        <v>51.06</v>
      </c>
      <c r="O365" s="10">
        <f t="shared" si="211"/>
        <v>16.099999999999998</v>
      </c>
      <c r="P365" s="10">
        <f t="shared" si="231"/>
        <v>51.06</v>
      </c>
      <c r="Q365" s="11">
        <f t="shared" si="212"/>
        <v>62.099999999999994</v>
      </c>
      <c r="R365" s="12">
        <f t="shared" si="232"/>
        <v>62.099999999999994</v>
      </c>
      <c r="S365" s="4">
        <f t="shared" si="213"/>
        <v>55.199999999999996</v>
      </c>
      <c r="T365" s="137">
        <f t="shared" si="233"/>
        <v>55.199999999999996</v>
      </c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4">
        <f t="shared" ref="AG365:AG424" si="241">SUM(U365:AE365)</f>
        <v>0</v>
      </c>
      <c r="AH365" s="63"/>
      <c r="AI365" s="63"/>
      <c r="AJ365" s="63">
        <f t="shared" si="234"/>
        <v>0</v>
      </c>
      <c r="AK365" s="43"/>
      <c r="AL365" s="43"/>
      <c r="AM365" s="43"/>
      <c r="AN365" s="43"/>
      <c r="AO365" s="43"/>
      <c r="AP365" s="54"/>
      <c r="AQ365" s="54"/>
      <c r="AR365" s="54"/>
      <c r="AS365" s="54"/>
      <c r="AT365" s="54"/>
      <c r="AU365" s="54"/>
      <c r="AV365" s="54"/>
      <c r="AW365" s="45">
        <f t="shared" si="236"/>
        <v>0</v>
      </c>
      <c r="AX365" s="51">
        <v>55.2</v>
      </c>
      <c r="AY365" s="46">
        <v>24</v>
      </c>
      <c r="AZ365" s="51">
        <f t="shared" si="235"/>
        <v>0</v>
      </c>
      <c r="BA365" s="75"/>
      <c r="BB365" s="75"/>
      <c r="BC365" s="75"/>
      <c r="BD365" s="75"/>
      <c r="BE365" s="75"/>
      <c r="BF365" s="74"/>
      <c r="BG365" s="74"/>
      <c r="BH365" s="74"/>
      <c r="BI365" s="74"/>
      <c r="BJ365" s="74"/>
      <c r="BK365" s="75"/>
      <c r="BL365" s="75"/>
      <c r="BM365" s="47">
        <f t="shared" si="216"/>
        <v>0</v>
      </c>
      <c r="BN365" s="61"/>
      <c r="BO365" s="60">
        <f t="shared" si="237"/>
        <v>0</v>
      </c>
      <c r="BP365" s="141"/>
      <c r="BQ365" s="137"/>
      <c r="BR365" s="138">
        <v>1</v>
      </c>
      <c r="BS365" s="63">
        <f t="shared" si="238"/>
        <v>0.33333333333333331</v>
      </c>
      <c r="BT365" s="63">
        <f t="shared" si="228"/>
        <v>1</v>
      </c>
      <c r="BU365" s="577">
        <f t="shared" si="229"/>
        <v>1</v>
      </c>
      <c r="BV365" s="566"/>
      <c r="BW365" s="139"/>
      <c r="BX365" s="59"/>
      <c r="BY365" s="59"/>
      <c r="BZ365" s="139"/>
      <c r="CA365" s="5">
        <f t="shared" si="239"/>
        <v>55.2</v>
      </c>
      <c r="CB365" s="59">
        <f t="shared" si="240"/>
        <v>24</v>
      </c>
      <c r="CC365" s="587"/>
      <c r="CD365" s="596">
        <f t="shared" si="225"/>
        <v>39.6</v>
      </c>
      <c r="CE365" s="5">
        <f t="shared" si="226"/>
        <v>39.6</v>
      </c>
      <c r="CF365" s="724"/>
      <c r="CG365" s="606"/>
      <c r="CH365" s="707" t="str">
        <f t="shared" si="219"/>
        <v/>
      </c>
      <c r="CI365" s="59" t="str">
        <f t="shared" si="220"/>
        <v/>
      </c>
      <c r="CJ365" s="530" t="e">
        <f t="shared" si="217"/>
        <v>#VALUE!</v>
      </c>
      <c r="CK365" s="727"/>
      <c r="CL365" s="792"/>
    </row>
    <row r="366" spans="1:90" ht="13.15" customHeight="1" x14ac:dyDescent="0.25">
      <c r="A366" s="739"/>
      <c r="B366" s="141"/>
      <c r="C366" s="743"/>
      <c r="D366" s="383">
        <v>360</v>
      </c>
      <c r="E366" s="132" t="s">
        <v>181</v>
      </c>
      <c r="F366" s="183" t="s">
        <v>182</v>
      </c>
      <c r="G366" s="293" t="s">
        <v>1264</v>
      </c>
      <c r="H366" s="9"/>
      <c r="I366" s="79"/>
      <c r="J366" s="68"/>
      <c r="K366" s="79"/>
      <c r="L366" s="79">
        <f t="shared" si="224"/>
        <v>0</v>
      </c>
      <c r="M366" s="79"/>
      <c r="N366" s="140"/>
      <c r="O366" s="10"/>
      <c r="P366" s="10"/>
      <c r="Q366" s="11"/>
      <c r="R366" s="12"/>
      <c r="S366" s="4"/>
      <c r="T366" s="137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4">
        <f t="shared" si="241"/>
        <v>0</v>
      </c>
      <c r="AH366" s="63"/>
      <c r="AI366" s="63"/>
      <c r="AJ366" s="63">
        <f t="shared" si="234"/>
        <v>0</v>
      </c>
      <c r="AK366" s="43"/>
      <c r="AL366" s="43"/>
      <c r="AM366" s="43"/>
      <c r="AN366" s="43"/>
      <c r="AO366" s="43"/>
      <c r="AP366" s="54"/>
      <c r="AQ366" s="54"/>
      <c r="AR366" s="54"/>
      <c r="AS366" s="54"/>
      <c r="AT366" s="54"/>
      <c r="AU366" s="54"/>
      <c r="AV366" s="54"/>
      <c r="AW366" s="45">
        <f t="shared" si="236"/>
        <v>0</v>
      </c>
      <c r="AX366" s="58"/>
      <c r="AY366" s="62"/>
      <c r="AZ366" s="58">
        <f t="shared" si="235"/>
        <v>0</v>
      </c>
      <c r="BA366" s="75"/>
      <c r="BB366" s="75"/>
      <c r="BC366" s="75"/>
      <c r="BD366" s="75"/>
      <c r="BE366" s="75"/>
      <c r="BF366" s="74"/>
      <c r="BG366" s="74">
        <v>1</v>
      </c>
      <c r="BH366" s="74"/>
      <c r="BI366" s="74"/>
      <c r="BJ366" s="74"/>
      <c r="BK366" s="75"/>
      <c r="BL366" s="75"/>
      <c r="BM366" s="47">
        <f t="shared" si="216"/>
        <v>1</v>
      </c>
      <c r="BN366" s="47">
        <v>56</v>
      </c>
      <c r="BO366" s="47">
        <f t="shared" si="237"/>
        <v>56</v>
      </c>
      <c r="BP366" s="136"/>
      <c r="BQ366" s="137"/>
      <c r="BR366" s="138">
        <v>1</v>
      </c>
      <c r="BS366" s="63">
        <f t="shared" si="238"/>
        <v>0.33333333333333331</v>
      </c>
      <c r="BT366" s="63">
        <f t="shared" si="228"/>
        <v>1</v>
      </c>
      <c r="BU366" s="577">
        <f t="shared" si="229"/>
        <v>1</v>
      </c>
      <c r="BV366" s="566"/>
      <c r="BW366" s="139"/>
      <c r="BX366" s="59"/>
      <c r="BY366" s="59"/>
      <c r="BZ366" s="139"/>
      <c r="CA366" s="5">
        <f t="shared" si="239"/>
        <v>56</v>
      </c>
      <c r="CB366" s="59">
        <f t="shared" si="240"/>
        <v>56</v>
      </c>
      <c r="CC366" s="587"/>
      <c r="CD366" s="596">
        <f t="shared" si="225"/>
        <v>56</v>
      </c>
      <c r="CE366" s="5">
        <f t="shared" si="226"/>
        <v>56</v>
      </c>
      <c r="CF366" s="724"/>
      <c r="CG366" s="606"/>
      <c r="CH366" s="707" t="str">
        <f t="shared" si="219"/>
        <v/>
      </c>
      <c r="CI366" s="59" t="str">
        <f t="shared" si="220"/>
        <v/>
      </c>
      <c r="CJ366" s="530" t="e">
        <f t="shared" si="217"/>
        <v>#VALUE!</v>
      </c>
      <c r="CK366" s="727"/>
      <c r="CL366" s="792"/>
    </row>
    <row r="367" spans="1:90" ht="13.15" customHeight="1" thickBot="1" x14ac:dyDescent="0.3">
      <c r="A367" s="740"/>
      <c r="B367" s="207"/>
      <c r="C367" s="744"/>
      <c r="D367" s="384">
        <v>361</v>
      </c>
      <c r="E367" s="202" t="s">
        <v>870</v>
      </c>
      <c r="F367" s="203" t="s">
        <v>871</v>
      </c>
      <c r="G367" s="294" t="s">
        <v>1264</v>
      </c>
      <c r="H367" s="101">
        <v>1</v>
      </c>
      <c r="I367" s="102"/>
      <c r="J367" s="103">
        <f t="shared" ref="J367:J425" si="242">K367/1.23</f>
        <v>80.487804878048777</v>
      </c>
      <c r="K367" s="102">
        <v>99</v>
      </c>
      <c r="L367" s="102">
        <f t="shared" si="224"/>
        <v>80.487804878048777</v>
      </c>
      <c r="M367" s="102">
        <f>H367*K367</f>
        <v>99</v>
      </c>
      <c r="N367" s="204">
        <f t="shared" si="210"/>
        <v>109.89000000000001</v>
      </c>
      <c r="O367" s="19">
        <f t="shared" si="211"/>
        <v>34.65</v>
      </c>
      <c r="P367" s="19">
        <f>N367*H367</f>
        <v>109.89000000000001</v>
      </c>
      <c r="Q367" s="20">
        <f t="shared" si="212"/>
        <v>133.65</v>
      </c>
      <c r="R367" s="21">
        <f>Q367*H367</f>
        <v>133.65</v>
      </c>
      <c r="S367" s="205">
        <f t="shared" si="213"/>
        <v>118.8</v>
      </c>
      <c r="T367" s="206">
        <f>H367*S367</f>
        <v>118.8</v>
      </c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5">
        <f t="shared" si="241"/>
        <v>0</v>
      </c>
      <c r="AH367" s="106"/>
      <c r="AI367" s="106"/>
      <c r="AJ367" s="106">
        <f t="shared" si="234"/>
        <v>0</v>
      </c>
      <c r="AK367" s="104"/>
      <c r="AL367" s="104"/>
      <c r="AM367" s="104"/>
      <c r="AN367" s="104"/>
      <c r="AO367" s="104"/>
      <c r="AP367" s="107"/>
      <c r="AQ367" s="107"/>
      <c r="AR367" s="107"/>
      <c r="AS367" s="107"/>
      <c r="AT367" s="107"/>
      <c r="AU367" s="107"/>
      <c r="AV367" s="107"/>
      <c r="AW367" s="108">
        <f t="shared" si="236"/>
        <v>0</v>
      </c>
      <c r="AX367" s="109">
        <v>118.8</v>
      </c>
      <c r="AY367" s="126">
        <v>50</v>
      </c>
      <c r="AZ367" s="109">
        <f t="shared" si="235"/>
        <v>0</v>
      </c>
      <c r="BA367" s="127"/>
      <c r="BB367" s="127"/>
      <c r="BC367" s="127"/>
      <c r="BD367" s="127"/>
      <c r="BE367" s="127"/>
      <c r="BF367" s="110"/>
      <c r="BG367" s="110"/>
      <c r="BH367" s="110"/>
      <c r="BI367" s="110"/>
      <c r="BJ367" s="110"/>
      <c r="BK367" s="127"/>
      <c r="BL367" s="127"/>
      <c r="BM367" s="111">
        <f t="shared" si="216"/>
        <v>0</v>
      </c>
      <c r="BN367" s="128"/>
      <c r="BO367" s="113">
        <f t="shared" si="237"/>
        <v>0</v>
      </c>
      <c r="BP367" s="207"/>
      <c r="BQ367" s="206"/>
      <c r="BR367" s="208">
        <v>1</v>
      </c>
      <c r="BS367" s="106">
        <f t="shared" si="238"/>
        <v>0.33333333333333331</v>
      </c>
      <c r="BT367" s="106">
        <f t="shared" si="228"/>
        <v>1</v>
      </c>
      <c r="BU367" s="578">
        <f t="shared" si="229"/>
        <v>1</v>
      </c>
      <c r="BV367" s="567"/>
      <c r="BW367" s="209"/>
      <c r="BX367" s="112"/>
      <c r="BY367" s="112"/>
      <c r="BZ367" s="209"/>
      <c r="CA367" s="210">
        <f t="shared" si="239"/>
        <v>118.8</v>
      </c>
      <c r="CB367" s="112">
        <f t="shared" si="240"/>
        <v>50</v>
      </c>
      <c r="CC367" s="588"/>
      <c r="CD367" s="597">
        <f t="shared" si="225"/>
        <v>84.4</v>
      </c>
      <c r="CE367" s="210">
        <f t="shared" si="226"/>
        <v>84.4</v>
      </c>
      <c r="CF367" s="725"/>
      <c r="CG367" s="607"/>
      <c r="CH367" s="708" t="str">
        <f t="shared" si="219"/>
        <v/>
      </c>
      <c r="CI367" s="112" t="str">
        <f t="shared" si="220"/>
        <v/>
      </c>
      <c r="CJ367" s="531" t="e">
        <f t="shared" si="217"/>
        <v>#VALUE!</v>
      </c>
      <c r="CK367" s="728"/>
      <c r="CL367" s="793"/>
    </row>
    <row r="368" spans="1:90" ht="13.15" customHeight="1" x14ac:dyDescent="0.25">
      <c r="A368" s="734" t="s">
        <v>497</v>
      </c>
      <c r="B368" s="91"/>
      <c r="C368" s="711">
        <v>49</v>
      </c>
      <c r="D368" s="382">
        <v>362</v>
      </c>
      <c r="E368" s="193" t="s">
        <v>876</v>
      </c>
      <c r="F368" s="194" t="s">
        <v>877</v>
      </c>
      <c r="G368" s="292" t="s">
        <v>1264</v>
      </c>
      <c r="H368" s="92">
        <v>3</v>
      </c>
      <c r="I368" s="115"/>
      <c r="J368" s="116">
        <f t="shared" si="242"/>
        <v>2.6205962059620593</v>
      </c>
      <c r="K368" s="115">
        <v>3.2233333333333332</v>
      </c>
      <c r="L368" s="115">
        <f t="shared" si="224"/>
        <v>7.8617886178861793</v>
      </c>
      <c r="M368" s="115">
        <f t="shared" ref="M368:M373" si="243">H368*K368</f>
        <v>9.67</v>
      </c>
      <c r="N368" s="236">
        <f t="shared" si="210"/>
        <v>3.5779000000000001</v>
      </c>
      <c r="O368" s="22">
        <f t="shared" si="211"/>
        <v>1.1281666666666665</v>
      </c>
      <c r="P368" s="22">
        <f t="shared" ref="P368:P373" si="244">N368*H368</f>
        <v>10.733700000000001</v>
      </c>
      <c r="Q368" s="23">
        <f t="shared" si="212"/>
        <v>4.3514999999999997</v>
      </c>
      <c r="R368" s="24">
        <f t="shared" ref="R368:R373" si="245">Q368*H368</f>
        <v>13.054499999999999</v>
      </c>
      <c r="S368" s="94">
        <f t="shared" si="213"/>
        <v>3.8679999999999994</v>
      </c>
      <c r="T368" s="196">
        <f t="shared" ref="T368:T373" si="246">H368*S368</f>
        <v>11.603999999999999</v>
      </c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>
        <v>20</v>
      </c>
      <c r="AG368" s="96">
        <f t="shared" si="241"/>
        <v>0</v>
      </c>
      <c r="AH368" s="198"/>
      <c r="AI368" s="198"/>
      <c r="AJ368" s="198">
        <f t="shared" si="234"/>
        <v>0</v>
      </c>
      <c r="AK368" s="95"/>
      <c r="AL368" s="95"/>
      <c r="AM368" s="95"/>
      <c r="AN368" s="95"/>
      <c r="AO368" s="95"/>
      <c r="AP368" s="97"/>
      <c r="AQ368" s="97"/>
      <c r="AR368" s="97"/>
      <c r="AS368" s="97"/>
      <c r="AT368" s="97"/>
      <c r="AU368" s="97"/>
      <c r="AV368" s="97"/>
      <c r="AW368" s="98">
        <f t="shared" si="236"/>
        <v>20</v>
      </c>
      <c r="AX368" s="118">
        <v>3.8679999999999999</v>
      </c>
      <c r="AY368" s="98">
        <v>0.2</v>
      </c>
      <c r="AZ368" s="118">
        <f t="shared" si="235"/>
        <v>4</v>
      </c>
      <c r="BA368" s="95"/>
      <c r="BB368" s="95"/>
      <c r="BC368" s="95"/>
      <c r="BD368" s="95"/>
      <c r="BE368" s="95"/>
      <c r="BF368" s="121"/>
      <c r="BG368" s="121"/>
      <c r="BH368" s="121"/>
      <c r="BI368" s="121"/>
      <c r="BJ368" s="121"/>
      <c r="BK368" s="95"/>
      <c r="BL368" s="95"/>
      <c r="BM368" s="100">
        <f t="shared" si="216"/>
        <v>0</v>
      </c>
      <c r="BN368" s="199"/>
      <c r="BO368" s="123">
        <f t="shared" si="237"/>
        <v>0</v>
      </c>
      <c r="BP368" s="243"/>
      <c r="BQ368" s="196"/>
      <c r="BR368" s="197">
        <v>3</v>
      </c>
      <c r="BS368" s="198">
        <f t="shared" si="238"/>
        <v>7.666666666666667</v>
      </c>
      <c r="BT368" s="198">
        <f t="shared" si="228"/>
        <v>3</v>
      </c>
      <c r="BU368" s="579">
        <f t="shared" si="229"/>
        <v>3</v>
      </c>
      <c r="BV368" s="565"/>
      <c r="BW368" s="200"/>
      <c r="BX368" s="199">
        <v>1.48</v>
      </c>
      <c r="BY368" s="199">
        <v>8.06</v>
      </c>
      <c r="BZ368" s="200"/>
      <c r="CA368" s="201">
        <f t="shared" si="239"/>
        <v>3.8679999999999999</v>
      </c>
      <c r="CB368" s="199">
        <f t="shared" si="240"/>
        <v>0.2</v>
      </c>
      <c r="CC368" s="586"/>
      <c r="CD368" s="595">
        <f t="shared" si="225"/>
        <v>2.0339999999999998</v>
      </c>
      <c r="CE368" s="201">
        <f t="shared" si="226"/>
        <v>6.1019999999999994</v>
      </c>
      <c r="CF368" s="723">
        <f>SUM(CE368:CE376)</f>
        <v>219.606285719</v>
      </c>
      <c r="CG368" s="605"/>
      <c r="CH368" s="706" t="str">
        <f t="shared" si="219"/>
        <v/>
      </c>
      <c r="CI368" s="199" t="str">
        <f t="shared" si="220"/>
        <v/>
      </c>
      <c r="CJ368" s="529" t="e">
        <f t="shared" si="217"/>
        <v>#VALUE!</v>
      </c>
      <c r="CK368" s="732" t="e">
        <f>SUM(CJ368:CJ376)</f>
        <v>#VALUE!</v>
      </c>
      <c r="CL368" s="794" t="e">
        <f>(CF368-CK368)/CF368</f>
        <v>#VALUE!</v>
      </c>
    </row>
    <row r="369" spans="1:90" ht="13.15" customHeight="1" x14ac:dyDescent="0.25">
      <c r="A369" s="737"/>
      <c r="B369" s="37"/>
      <c r="C369" s="714"/>
      <c r="D369" s="383">
        <v>363</v>
      </c>
      <c r="E369" s="131" t="s">
        <v>878</v>
      </c>
      <c r="F369" s="182" t="s">
        <v>879</v>
      </c>
      <c r="G369" s="293" t="s">
        <v>1264</v>
      </c>
      <c r="H369" s="9">
        <v>3</v>
      </c>
      <c r="I369" s="80"/>
      <c r="J369" s="81">
        <f t="shared" si="242"/>
        <v>2.6205962059620593</v>
      </c>
      <c r="K369" s="80">
        <v>3.2233333333333332</v>
      </c>
      <c r="L369" s="80">
        <f t="shared" si="224"/>
        <v>7.8617886178861793</v>
      </c>
      <c r="M369" s="80">
        <f t="shared" si="243"/>
        <v>9.67</v>
      </c>
      <c r="N369" s="140">
        <f t="shared" si="210"/>
        <v>3.5779000000000001</v>
      </c>
      <c r="O369" s="10">
        <f t="shared" si="211"/>
        <v>1.1281666666666665</v>
      </c>
      <c r="P369" s="10">
        <f t="shared" si="244"/>
        <v>10.733700000000001</v>
      </c>
      <c r="Q369" s="11">
        <f t="shared" si="212"/>
        <v>4.3514999999999997</v>
      </c>
      <c r="R369" s="12">
        <f t="shared" si="245"/>
        <v>13.054499999999999</v>
      </c>
      <c r="S369" s="4">
        <f t="shared" si="213"/>
        <v>3.8679999999999994</v>
      </c>
      <c r="T369" s="137">
        <f t="shared" si="246"/>
        <v>11.603999999999999</v>
      </c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>
        <v>20</v>
      </c>
      <c r="AG369" s="44">
        <f t="shared" si="241"/>
        <v>0</v>
      </c>
      <c r="AH369" s="63"/>
      <c r="AI369" s="63"/>
      <c r="AJ369" s="63">
        <f t="shared" si="234"/>
        <v>0</v>
      </c>
      <c r="AK369" s="43"/>
      <c r="AL369" s="43"/>
      <c r="AM369" s="43"/>
      <c r="AN369" s="43"/>
      <c r="AO369" s="43"/>
      <c r="AP369" s="54"/>
      <c r="AQ369" s="54"/>
      <c r="AR369" s="54"/>
      <c r="AS369" s="54"/>
      <c r="AT369" s="54"/>
      <c r="AU369" s="54"/>
      <c r="AV369" s="54"/>
      <c r="AW369" s="45">
        <f t="shared" si="236"/>
        <v>20</v>
      </c>
      <c r="AX369" s="51">
        <v>3.8679999999999999</v>
      </c>
      <c r="AY369" s="45">
        <v>1.33</v>
      </c>
      <c r="AZ369" s="51">
        <f t="shared" si="235"/>
        <v>26.6</v>
      </c>
      <c r="BA369" s="43"/>
      <c r="BB369" s="43"/>
      <c r="BC369" s="43"/>
      <c r="BD369" s="43"/>
      <c r="BE369" s="43"/>
      <c r="BF369" s="74"/>
      <c r="BG369" s="74"/>
      <c r="BH369" s="74"/>
      <c r="BI369" s="74"/>
      <c r="BJ369" s="74"/>
      <c r="BK369" s="43"/>
      <c r="BL369" s="43"/>
      <c r="BM369" s="47">
        <f t="shared" si="216"/>
        <v>0</v>
      </c>
      <c r="BN369" s="59"/>
      <c r="BO369" s="60">
        <f t="shared" si="237"/>
        <v>0</v>
      </c>
      <c r="BP369" s="141"/>
      <c r="BQ369" s="137"/>
      <c r="BR369" s="138">
        <v>3</v>
      </c>
      <c r="BS369" s="63">
        <f t="shared" si="238"/>
        <v>7.666666666666667</v>
      </c>
      <c r="BT369" s="63">
        <f t="shared" si="228"/>
        <v>3</v>
      </c>
      <c r="BU369" s="577">
        <f t="shared" si="229"/>
        <v>3</v>
      </c>
      <c r="BV369" s="566"/>
      <c r="BW369" s="139"/>
      <c r="BX369" s="59">
        <v>1.48</v>
      </c>
      <c r="BY369" s="59">
        <v>8.06</v>
      </c>
      <c r="BZ369" s="139"/>
      <c r="CA369" s="5">
        <f t="shared" si="239"/>
        <v>3.8679999999999999</v>
      </c>
      <c r="CB369" s="59">
        <f t="shared" si="240"/>
        <v>1.33</v>
      </c>
      <c r="CC369" s="587"/>
      <c r="CD369" s="596">
        <f t="shared" si="225"/>
        <v>2.5990000000000002</v>
      </c>
      <c r="CE369" s="5">
        <f t="shared" si="226"/>
        <v>7.7970000000000006</v>
      </c>
      <c r="CF369" s="724"/>
      <c r="CG369" s="606"/>
      <c r="CH369" s="707" t="str">
        <f t="shared" si="219"/>
        <v/>
      </c>
      <c r="CI369" s="59" t="str">
        <f t="shared" si="220"/>
        <v/>
      </c>
      <c r="CJ369" s="530" t="e">
        <f t="shared" si="217"/>
        <v>#VALUE!</v>
      </c>
      <c r="CK369" s="727"/>
      <c r="CL369" s="792"/>
    </row>
    <row r="370" spans="1:90" ht="13.15" customHeight="1" x14ac:dyDescent="0.25">
      <c r="A370" s="737"/>
      <c r="B370" s="37"/>
      <c r="C370" s="714"/>
      <c r="D370" s="383">
        <v>364</v>
      </c>
      <c r="E370" s="131" t="s">
        <v>880</v>
      </c>
      <c r="F370" s="182" t="s">
        <v>881</v>
      </c>
      <c r="G370" s="293" t="s">
        <v>1264</v>
      </c>
      <c r="H370" s="9">
        <v>3</v>
      </c>
      <c r="I370" s="80"/>
      <c r="J370" s="81">
        <f t="shared" si="242"/>
        <v>2.4905149051490514</v>
      </c>
      <c r="K370" s="80">
        <v>3.063333333333333</v>
      </c>
      <c r="L370" s="80">
        <f t="shared" si="224"/>
        <v>7.4715447154471546</v>
      </c>
      <c r="M370" s="80">
        <f t="shared" si="243"/>
        <v>9.19</v>
      </c>
      <c r="N370" s="140">
        <f t="shared" si="210"/>
        <v>3.4003000000000001</v>
      </c>
      <c r="O370" s="10">
        <f t="shared" si="211"/>
        <v>1.0721666666666665</v>
      </c>
      <c r="P370" s="10">
        <f t="shared" si="244"/>
        <v>10.200900000000001</v>
      </c>
      <c r="Q370" s="11">
        <f t="shared" si="212"/>
        <v>4.1354999999999995</v>
      </c>
      <c r="R370" s="12">
        <f t="shared" si="245"/>
        <v>12.406499999999998</v>
      </c>
      <c r="S370" s="4">
        <f t="shared" si="213"/>
        <v>3.6759999999999993</v>
      </c>
      <c r="T370" s="137">
        <f t="shared" si="246"/>
        <v>11.027999999999999</v>
      </c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>
        <v>20</v>
      </c>
      <c r="AG370" s="44">
        <f t="shared" si="241"/>
        <v>0</v>
      </c>
      <c r="AH370" s="63"/>
      <c r="AI370" s="63"/>
      <c r="AJ370" s="63">
        <f t="shared" si="234"/>
        <v>0</v>
      </c>
      <c r="AK370" s="43"/>
      <c r="AL370" s="43"/>
      <c r="AM370" s="43"/>
      <c r="AN370" s="43"/>
      <c r="AO370" s="43"/>
      <c r="AP370" s="54"/>
      <c r="AQ370" s="54"/>
      <c r="AR370" s="54"/>
      <c r="AS370" s="54"/>
      <c r="AT370" s="54"/>
      <c r="AU370" s="54"/>
      <c r="AV370" s="54"/>
      <c r="AW370" s="45">
        <f t="shared" si="236"/>
        <v>20</v>
      </c>
      <c r="AX370" s="51">
        <v>3.6760000000000002</v>
      </c>
      <c r="AY370" s="45">
        <v>1.32</v>
      </c>
      <c r="AZ370" s="51">
        <f t="shared" si="235"/>
        <v>26.400000000000002</v>
      </c>
      <c r="BA370" s="43"/>
      <c r="BB370" s="43"/>
      <c r="BC370" s="43"/>
      <c r="BD370" s="43"/>
      <c r="BE370" s="43"/>
      <c r="BF370" s="74"/>
      <c r="BG370" s="74"/>
      <c r="BH370" s="74"/>
      <c r="BI370" s="74"/>
      <c r="BJ370" s="74"/>
      <c r="BK370" s="43"/>
      <c r="BL370" s="43"/>
      <c r="BM370" s="47">
        <f t="shared" si="216"/>
        <v>0</v>
      </c>
      <c r="BN370" s="59"/>
      <c r="BO370" s="60">
        <f t="shared" si="237"/>
        <v>0</v>
      </c>
      <c r="BP370" s="141"/>
      <c r="BQ370" s="137"/>
      <c r="BR370" s="138">
        <v>3</v>
      </c>
      <c r="BS370" s="63">
        <f t="shared" si="238"/>
        <v>7.666666666666667</v>
      </c>
      <c r="BT370" s="63">
        <f t="shared" si="228"/>
        <v>3</v>
      </c>
      <c r="BU370" s="577">
        <f t="shared" si="229"/>
        <v>3</v>
      </c>
      <c r="BV370" s="566"/>
      <c r="BW370" s="139"/>
      <c r="BX370" s="59">
        <v>1.48</v>
      </c>
      <c r="BY370" s="59">
        <v>8.06</v>
      </c>
      <c r="BZ370" s="139"/>
      <c r="CA370" s="5">
        <f t="shared" si="239"/>
        <v>3.6760000000000002</v>
      </c>
      <c r="CB370" s="59">
        <f t="shared" si="240"/>
        <v>1.32</v>
      </c>
      <c r="CC370" s="587"/>
      <c r="CD370" s="596">
        <f t="shared" si="225"/>
        <v>2.4980000000000002</v>
      </c>
      <c r="CE370" s="5">
        <f t="shared" si="226"/>
        <v>7.4940000000000007</v>
      </c>
      <c r="CF370" s="724"/>
      <c r="CG370" s="606"/>
      <c r="CH370" s="707" t="str">
        <f t="shared" si="219"/>
        <v/>
      </c>
      <c r="CI370" s="59" t="str">
        <f t="shared" si="220"/>
        <v/>
      </c>
      <c r="CJ370" s="530" t="e">
        <f t="shared" si="217"/>
        <v>#VALUE!</v>
      </c>
      <c r="CK370" s="727"/>
      <c r="CL370" s="792"/>
    </row>
    <row r="371" spans="1:90" ht="13.15" customHeight="1" x14ac:dyDescent="0.25">
      <c r="A371" s="737"/>
      <c r="B371" s="37"/>
      <c r="C371" s="714"/>
      <c r="D371" s="383">
        <v>365</v>
      </c>
      <c r="E371" s="131" t="s">
        <v>882</v>
      </c>
      <c r="F371" s="182" t="s">
        <v>883</v>
      </c>
      <c r="G371" s="293" t="s">
        <v>1264</v>
      </c>
      <c r="H371" s="9">
        <v>7</v>
      </c>
      <c r="I371" s="80"/>
      <c r="J371" s="81">
        <f t="shared" si="242"/>
        <v>4.1358885017421603</v>
      </c>
      <c r="K371" s="80">
        <v>5.0871428571428572</v>
      </c>
      <c r="L371" s="80">
        <f t="shared" si="224"/>
        <v>28.951219512195124</v>
      </c>
      <c r="M371" s="80">
        <f t="shared" si="243"/>
        <v>35.61</v>
      </c>
      <c r="N371" s="140">
        <f t="shared" si="210"/>
        <v>5.6467285714285715</v>
      </c>
      <c r="O371" s="10">
        <f t="shared" si="211"/>
        <v>1.7805</v>
      </c>
      <c r="P371" s="10">
        <f t="shared" si="244"/>
        <v>39.527100000000004</v>
      </c>
      <c r="Q371" s="11">
        <f t="shared" si="212"/>
        <v>6.8676428571428572</v>
      </c>
      <c r="R371" s="12">
        <f t="shared" si="245"/>
        <v>48.073500000000003</v>
      </c>
      <c r="S371" s="4">
        <f t="shared" si="213"/>
        <v>6.1045714285714281</v>
      </c>
      <c r="T371" s="137">
        <f t="shared" si="246"/>
        <v>42.731999999999999</v>
      </c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>
        <v>10</v>
      </c>
      <c r="AG371" s="44">
        <f t="shared" si="241"/>
        <v>0</v>
      </c>
      <c r="AH371" s="63"/>
      <c r="AI371" s="63"/>
      <c r="AJ371" s="63">
        <f t="shared" si="234"/>
        <v>0</v>
      </c>
      <c r="AK371" s="43"/>
      <c r="AL371" s="43"/>
      <c r="AM371" s="43"/>
      <c r="AN371" s="43"/>
      <c r="AO371" s="43"/>
      <c r="AP371" s="54"/>
      <c r="AQ371" s="54"/>
      <c r="AR371" s="54"/>
      <c r="AS371" s="54"/>
      <c r="AT371" s="54"/>
      <c r="AU371" s="54"/>
      <c r="AV371" s="54"/>
      <c r="AW371" s="45">
        <f t="shared" si="236"/>
        <v>10</v>
      </c>
      <c r="AX371" s="51">
        <v>6.1045714289999999</v>
      </c>
      <c r="AY371" s="45">
        <v>2.09</v>
      </c>
      <c r="AZ371" s="51">
        <f t="shared" si="235"/>
        <v>20.9</v>
      </c>
      <c r="BA371" s="43"/>
      <c r="BB371" s="43"/>
      <c r="BC371" s="43"/>
      <c r="BD371" s="43"/>
      <c r="BE371" s="43"/>
      <c r="BF371" s="74"/>
      <c r="BG371" s="74"/>
      <c r="BH371" s="74"/>
      <c r="BI371" s="74"/>
      <c r="BJ371" s="74"/>
      <c r="BK371" s="43"/>
      <c r="BL371" s="43"/>
      <c r="BM371" s="47">
        <f t="shared" si="216"/>
        <v>0</v>
      </c>
      <c r="BN371" s="59"/>
      <c r="BO371" s="60">
        <f t="shared" si="237"/>
        <v>0</v>
      </c>
      <c r="BP371" s="141"/>
      <c r="BQ371" s="137"/>
      <c r="BR371" s="138">
        <v>7</v>
      </c>
      <c r="BS371" s="63">
        <f t="shared" si="238"/>
        <v>5.666666666666667</v>
      </c>
      <c r="BT371" s="63">
        <f t="shared" si="228"/>
        <v>7</v>
      </c>
      <c r="BU371" s="577">
        <f t="shared" si="229"/>
        <v>7</v>
      </c>
      <c r="BV371" s="566"/>
      <c r="BW371" s="139"/>
      <c r="BX371" s="59">
        <v>2.34</v>
      </c>
      <c r="BY371" s="59">
        <v>12.72</v>
      </c>
      <c r="BZ371" s="139"/>
      <c r="CA371" s="5">
        <f t="shared" si="239"/>
        <v>6.1045714289999999</v>
      </c>
      <c r="CB371" s="59">
        <f t="shared" si="240"/>
        <v>2.09</v>
      </c>
      <c r="CC371" s="587"/>
      <c r="CD371" s="596">
        <f t="shared" si="225"/>
        <v>4.0972857144999999</v>
      </c>
      <c r="CE371" s="5">
        <f t="shared" si="226"/>
        <v>28.681000001499999</v>
      </c>
      <c r="CF371" s="724"/>
      <c r="CG371" s="606"/>
      <c r="CH371" s="707" t="str">
        <f t="shared" si="219"/>
        <v/>
      </c>
      <c r="CI371" s="59" t="str">
        <f t="shared" si="220"/>
        <v/>
      </c>
      <c r="CJ371" s="530" t="e">
        <f t="shared" si="217"/>
        <v>#VALUE!</v>
      </c>
      <c r="CK371" s="727"/>
      <c r="CL371" s="792"/>
    </row>
    <row r="372" spans="1:90" ht="13.15" customHeight="1" x14ac:dyDescent="0.25">
      <c r="A372" s="737"/>
      <c r="B372" s="37">
        <v>6</v>
      </c>
      <c r="C372" s="714"/>
      <c r="D372" s="383">
        <v>366</v>
      </c>
      <c r="E372" s="131" t="s">
        <v>884</v>
      </c>
      <c r="F372" s="182" t="s">
        <v>885</v>
      </c>
      <c r="G372" s="293" t="s">
        <v>1264</v>
      </c>
      <c r="H372" s="9">
        <v>10</v>
      </c>
      <c r="I372" s="80"/>
      <c r="J372" s="81">
        <f t="shared" si="242"/>
        <v>4.1357723577235772</v>
      </c>
      <c r="K372" s="80">
        <v>5.0869999999999997</v>
      </c>
      <c r="L372" s="80">
        <f t="shared" si="224"/>
        <v>41.357723577235774</v>
      </c>
      <c r="M372" s="80">
        <f t="shared" si="243"/>
        <v>50.87</v>
      </c>
      <c r="N372" s="140">
        <f t="shared" si="210"/>
        <v>5.6465700000000005</v>
      </c>
      <c r="O372" s="10">
        <f t="shared" si="211"/>
        <v>1.7804499999999999</v>
      </c>
      <c r="P372" s="10">
        <f t="shared" si="244"/>
        <v>56.465700000000005</v>
      </c>
      <c r="Q372" s="11">
        <f t="shared" si="212"/>
        <v>6.8674499999999998</v>
      </c>
      <c r="R372" s="12">
        <f t="shared" si="245"/>
        <v>68.674499999999995</v>
      </c>
      <c r="S372" s="4">
        <f t="shared" si="213"/>
        <v>6.1043999999999992</v>
      </c>
      <c r="T372" s="137">
        <f t="shared" si="246"/>
        <v>61.04399999999999</v>
      </c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>
        <v>15</v>
      </c>
      <c r="AG372" s="44">
        <f t="shared" si="241"/>
        <v>0</v>
      </c>
      <c r="AH372" s="63"/>
      <c r="AI372" s="63"/>
      <c r="AJ372" s="63">
        <f t="shared" si="234"/>
        <v>0</v>
      </c>
      <c r="AK372" s="43"/>
      <c r="AL372" s="43"/>
      <c r="AM372" s="43"/>
      <c r="AN372" s="43"/>
      <c r="AO372" s="43"/>
      <c r="AP372" s="54"/>
      <c r="AQ372" s="54"/>
      <c r="AR372" s="54"/>
      <c r="AS372" s="54"/>
      <c r="AT372" s="54"/>
      <c r="AU372" s="54"/>
      <c r="AV372" s="54"/>
      <c r="AW372" s="45">
        <f t="shared" si="236"/>
        <v>15</v>
      </c>
      <c r="AX372" s="51">
        <v>6.1044</v>
      </c>
      <c r="AY372" s="45">
        <v>2.09</v>
      </c>
      <c r="AZ372" s="51">
        <f t="shared" si="235"/>
        <v>31.349999999999998</v>
      </c>
      <c r="BA372" s="43"/>
      <c r="BB372" s="43"/>
      <c r="BC372" s="43"/>
      <c r="BD372" s="43"/>
      <c r="BE372" s="43"/>
      <c r="BF372" s="74"/>
      <c r="BG372" s="74"/>
      <c r="BH372" s="74"/>
      <c r="BI372" s="74"/>
      <c r="BJ372" s="74"/>
      <c r="BK372" s="43"/>
      <c r="BL372" s="43"/>
      <c r="BM372" s="47">
        <f t="shared" si="216"/>
        <v>0</v>
      </c>
      <c r="BN372" s="63"/>
      <c r="BO372" s="58">
        <f t="shared" si="237"/>
        <v>0</v>
      </c>
      <c r="BP372" s="147"/>
      <c r="BQ372" s="137"/>
      <c r="BR372" s="138">
        <v>15</v>
      </c>
      <c r="BS372" s="63">
        <f t="shared" si="238"/>
        <v>8.3333333333333339</v>
      </c>
      <c r="BT372" s="63">
        <f t="shared" si="228"/>
        <v>15</v>
      </c>
      <c r="BU372" s="577">
        <f t="shared" si="229"/>
        <v>15</v>
      </c>
      <c r="BV372" s="566"/>
      <c r="BW372" s="139"/>
      <c r="BX372" s="59">
        <v>2.34</v>
      </c>
      <c r="BY372" s="59">
        <v>12.72</v>
      </c>
      <c r="BZ372" s="139"/>
      <c r="CA372" s="5">
        <f t="shared" si="239"/>
        <v>6.1044</v>
      </c>
      <c r="CB372" s="59">
        <f t="shared" si="240"/>
        <v>2.09</v>
      </c>
      <c r="CC372" s="587"/>
      <c r="CD372" s="596">
        <f t="shared" si="225"/>
        <v>4.0972</v>
      </c>
      <c r="CE372" s="5">
        <f t="shared" si="226"/>
        <v>61.457999999999998</v>
      </c>
      <c r="CF372" s="724"/>
      <c r="CG372" s="606"/>
      <c r="CH372" s="707" t="str">
        <f t="shared" si="219"/>
        <v/>
      </c>
      <c r="CI372" s="59" t="str">
        <f t="shared" si="220"/>
        <v/>
      </c>
      <c r="CJ372" s="530" t="e">
        <f t="shared" si="217"/>
        <v>#VALUE!</v>
      </c>
      <c r="CK372" s="727"/>
      <c r="CL372" s="792"/>
    </row>
    <row r="373" spans="1:90" ht="13.15" customHeight="1" x14ac:dyDescent="0.25">
      <c r="A373" s="737"/>
      <c r="B373" s="37"/>
      <c r="C373" s="714"/>
      <c r="D373" s="383">
        <v>367</v>
      </c>
      <c r="E373" s="131" t="s">
        <v>886</v>
      </c>
      <c r="F373" s="182" t="s">
        <v>887</v>
      </c>
      <c r="G373" s="293" t="s">
        <v>1264</v>
      </c>
      <c r="H373" s="9">
        <v>7</v>
      </c>
      <c r="I373" s="80"/>
      <c r="J373" s="81">
        <f t="shared" si="242"/>
        <v>3.5505226480836241</v>
      </c>
      <c r="K373" s="80">
        <v>4.3671428571428574</v>
      </c>
      <c r="L373" s="80">
        <f t="shared" si="224"/>
        <v>24.853658536585368</v>
      </c>
      <c r="M373" s="80">
        <f t="shared" si="243"/>
        <v>30.57</v>
      </c>
      <c r="N373" s="140">
        <f t="shared" si="210"/>
        <v>4.8475285714285725</v>
      </c>
      <c r="O373" s="10">
        <f t="shared" si="211"/>
        <v>1.5285</v>
      </c>
      <c r="P373" s="10">
        <f t="shared" si="244"/>
        <v>33.932700000000011</v>
      </c>
      <c r="Q373" s="11">
        <f t="shared" si="212"/>
        <v>5.8956428571428576</v>
      </c>
      <c r="R373" s="12">
        <f t="shared" si="245"/>
        <v>41.269500000000001</v>
      </c>
      <c r="S373" s="4">
        <f t="shared" si="213"/>
        <v>5.2405714285714291</v>
      </c>
      <c r="T373" s="137">
        <f t="shared" si="246"/>
        <v>36.684000000000005</v>
      </c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>
        <v>15</v>
      </c>
      <c r="AG373" s="44">
        <f t="shared" si="241"/>
        <v>0</v>
      </c>
      <c r="AH373" s="63"/>
      <c r="AI373" s="63"/>
      <c r="AJ373" s="63">
        <f t="shared" si="234"/>
        <v>0</v>
      </c>
      <c r="AK373" s="43"/>
      <c r="AL373" s="43"/>
      <c r="AM373" s="43"/>
      <c r="AN373" s="43"/>
      <c r="AO373" s="43"/>
      <c r="AP373" s="54"/>
      <c r="AQ373" s="54"/>
      <c r="AR373" s="54"/>
      <c r="AS373" s="54"/>
      <c r="AT373" s="54"/>
      <c r="AU373" s="54"/>
      <c r="AV373" s="54"/>
      <c r="AW373" s="45">
        <f t="shared" si="236"/>
        <v>15</v>
      </c>
      <c r="AX373" s="51">
        <v>5.2405714290000001</v>
      </c>
      <c r="AY373" s="45">
        <v>2.0699999999999998</v>
      </c>
      <c r="AZ373" s="51">
        <f t="shared" si="235"/>
        <v>31.049999999999997</v>
      </c>
      <c r="BA373" s="43"/>
      <c r="BB373" s="43"/>
      <c r="BC373" s="43"/>
      <c r="BD373" s="43"/>
      <c r="BE373" s="43"/>
      <c r="BF373" s="74"/>
      <c r="BG373" s="74"/>
      <c r="BH373" s="74"/>
      <c r="BI373" s="74"/>
      <c r="BJ373" s="74"/>
      <c r="BK373" s="43"/>
      <c r="BL373" s="43"/>
      <c r="BM373" s="47">
        <f t="shared" si="216"/>
        <v>0</v>
      </c>
      <c r="BN373" s="63"/>
      <c r="BO373" s="58">
        <f t="shared" si="237"/>
        <v>0</v>
      </c>
      <c r="BP373" s="147"/>
      <c r="BQ373" s="137"/>
      <c r="BR373" s="138">
        <v>15</v>
      </c>
      <c r="BS373" s="63">
        <f t="shared" si="238"/>
        <v>7.333333333333333</v>
      </c>
      <c r="BT373" s="63">
        <f t="shared" si="228"/>
        <v>15</v>
      </c>
      <c r="BU373" s="577">
        <f t="shared" si="229"/>
        <v>15</v>
      </c>
      <c r="BV373" s="566"/>
      <c r="BW373" s="139"/>
      <c r="BX373" s="59">
        <v>2.34</v>
      </c>
      <c r="BY373" s="59">
        <v>12.72</v>
      </c>
      <c r="BZ373" s="139"/>
      <c r="CA373" s="5">
        <f t="shared" si="239"/>
        <v>5.2405714290000001</v>
      </c>
      <c r="CB373" s="59">
        <f t="shared" si="240"/>
        <v>2.0699999999999998</v>
      </c>
      <c r="CC373" s="587"/>
      <c r="CD373" s="596">
        <f t="shared" si="225"/>
        <v>3.6552857144999997</v>
      </c>
      <c r="CE373" s="5">
        <f t="shared" si="226"/>
        <v>54.829285717499999</v>
      </c>
      <c r="CF373" s="724"/>
      <c r="CG373" s="606"/>
      <c r="CH373" s="707" t="str">
        <f t="shared" si="219"/>
        <v/>
      </c>
      <c r="CI373" s="59" t="str">
        <f t="shared" si="220"/>
        <v/>
      </c>
      <c r="CJ373" s="530" t="e">
        <f t="shared" si="217"/>
        <v>#VALUE!</v>
      </c>
      <c r="CK373" s="727"/>
      <c r="CL373" s="792"/>
    </row>
    <row r="374" spans="1:90" ht="13.15" customHeight="1" x14ac:dyDescent="0.25">
      <c r="A374" s="737"/>
      <c r="B374" s="37"/>
      <c r="C374" s="714"/>
      <c r="D374" s="383">
        <v>368</v>
      </c>
      <c r="E374" s="131" t="s">
        <v>68</v>
      </c>
      <c r="F374" s="182" t="s">
        <v>69</v>
      </c>
      <c r="G374" s="293" t="s">
        <v>1264</v>
      </c>
      <c r="H374" s="9"/>
      <c r="I374" s="79"/>
      <c r="J374" s="68"/>
      <c r="K374" s="79"/>
      <c r="L374" s="79">
        <f t="shared" si="224"/>
        <v>0</v>
      </c>
      <c r="M374" s="79"/>
      <c r="N374" s="140"/>
      <c r="O374" s="10"/>
      <c r="P374" s="10"/>
      <c r="Q374" s="11"/>
      <c r="R374" s="12"/>
      <c r="S374" s="4"/>
      <c r="T374" s="137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4">
        <f t="shared" si="241"/>
        <v>0</v>
      </c>
      <c r="AH374" s="63"/>
      <c r="AI374" s="63"/>
      <c r="AJ374" s="63">
        <f t="shared" si="234"/>
        <v>0</v>
      </c>
      <c r="AK374" s="43"/>
      <c r="AL374" s="43"/>
      <c r="AM374" s="43"/>
      <c r="AN374" s="43"/>
      <c r="AO374" s="43"/>
      <c r="AP374" s="54"/>
      <c r="AQ374" s="54"/>
      <c r="AR374" s="54"/>
      <c r="AS374" s="54"/>
      <c r="AT374" s="54"/>
      <c r="AU374" s="54"/>
      <c r="AV374" s="54"/>
      <c r="AW374" s="45">
        <f t="shared" si="236"/>
        <v>0</v>
      </c>
      <c r="AX374" s="58"/>
      <c r="AY374" s="58"/>
      <c r="AZ374" s="58">
        <f t="shared" si="235"/>
        <v>0</v>
      </c>
      <c r="BA374" s="75"/>
      <c r="BB374" s="75"/>
      <c r="BC374" s="75"/>
      <c r="BD374" s="75"/>
      <c r="BE374" s="75"/>
      <c r="BF374" s="74"/>
      <c r="BG374" s="74">
        <f>2+3</f>
        <v>5</v>
      </c>
      <c r="BH374" s="74"/>
      <c r="BI374" s="74"/>
      <c r="BJ374" s="74">
        <v>3</v>
      </c>
      <c r="BK374" s="75"/>
      <c r="BL374" s="75"/>
      <c r="BM374" s="47">
        <f t="shared" si="216"/>
        <v>8</v>
      </c>
      <c r="BN374" s="47">
        <v>4.37</v>
      </c>
      <c r="BO374" s="47">
        <f t="shared" si="237"/>
        <v>34.96</v>
      </c>
      <c r="BP374" s="136"/>
      <c r="BQ374" s="137"/>
      <c r="BR374" s="138">
        <v>8</v>
      </c>
      <c r="BS374" s="63">
        <f t="shared" si="238"/>
        <v>2.6666666666666665</v>
      </c>
      <c r="BT374" s="63">
        <f t="shared" si="228"/>
        <v>8</v>
      </c>
      <c r="BU374" s="577">
        <f t="shared" si="229"/>
        <v>8</v>
      </c>
      <c r="BV374" s="566"/>
      <c r="BW374" s="139"/>
      <c r="BX374" s="59">
        <v>2.34</v>
      </c>
      <c r="BY374" s="59">
        <v>12.72</v>
      </c>
      <c r="BZ374" s="139"/>
      <c r="CA374" s="5">
        <f t="shared" si="239"/>
        <v>4.37</v>
      </c>
      <c r="CB374" s="59">
        <f t="shared" si="240"/>
        <v>2.34</v>
      </c>
      <c r="CC374" s="587"/>
      <c r="CD374" s="596">
        <f t="shared" si="225"/>
        <v>3.355</v>
      </c>
      <c r="CE374" s="5">
        <f t="shared" si="226"/>
        <v>26.84</v>
      </c>
      <c r="CF374" s="724"/>
      <c r="CG374" s="606"/>
      <c r="CH374" s="707" t="str">
        <f t="shared" si="219"/>
        <v/>
      </c>
      <c r="CI374" s="59" t="str">
        <f t="shared" si="220"/>
        <v/>
      </c>
      <c r="CJ374" s="530" t="e">
        <f t="shared" si="217"/>
        <v>#VALUE!</v>
      </c>
      <c r="CK374" s="727"/>
      <c r="CL374" s="792"/>
    </row>
    <row r="375" spans="1:90" ht="13.15" customHeight="1" x14ac:dyDescent="0.25">
      <c r="A375" s="737"/>
      <c r="B375" s="37"/>
      <c r="C375" s="714"/>
      <c r="D375" s="383">
        <v>369</v>
      </c>
      <c r="E375" s="131" t="s">
        <v>1311</v>
      </c>
      <c r="F375" s="182" t="s">
        <v>1310</v>
      </c>
      <c r="G375" s="293" t="s">
        <v>1264</v>
      </c>
      <c r="H375" s="9"/>
      <c r="I375" s="79"/>
      <c r="J375" s="68"/>
      <c r="K375" s="79"/>
      <c r="L375" s="79">
        <f t="shared" si="224"/>
        <v>0</v>
      </c>
      <c r="M375" s="79"/>
      <c r="N375" s="140"/>
      <c r="O375" s="10"/>
      <c r="P375" s="10"/>
      <c r="Q375" s="11"/>
      <c r="R375" s="12"/>
      <c r="S375" s="4"/>
      <c r="T375" s="137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>
        <v>1</v>
      </c>
      <c r="AG375" s="44">
        <f t="shared" si="241"/>
        <v>0</v>
      </c>
      <c r="AH375" s="63"/>
      <c r="AI375" s="63"/>
      <c r="AJ375" s="63">
        <f t="shared" si="234"/>
        <v>0</v>
      </c>
      <c r="AK375" s="43"/>
      <c r="AL375" s="43"/>
      <c r="AM375" s="43"/>
      <c r="AN375" s="43"/>
      <c r="AO375" s="43"/>
      <c r="AP375" s="54"/>
      <c r="AQ375" s="54"/>
      <c r="AR375" s="54"/>
      <c r="AS375" s="54"/>
      <c r="AT375" s="54"/>
      <c r="AU375" s="54"/>
      <c r="AV375" s="54"/>
      <c r="AW375" s="45">
        <f t="shared" si="236"/>
        <v>1</v>
      </c>
      <c r="AX375" s="50"/>
      <c r="AY375" s="49">
        <v>17.38</v>
      </c>
      <c r="AZ375" s="50">
        <f t="shared" si="235"/>
        <v>17.38</v>
      </c>
      <c r="BA375" s="43"/>
      <c r="BB375" s="43"/>
      <c r="BC375" s="43"/>
      <c r="BD375" s="43"/>
      <c r="BE375" s="43"/>
      <c r="BF375" s="74"/>
      <c r="BG375" s="74"/>
      <c r="BH375" s="74"/>
      <c r="BI375" s="74"/>
      <c r="BJ375" s="74"/>
      <c r="BK375" s="43"/>
      <c r="BL375" s="43"/>
      <c r="BM375" s="47">
        <f t="shared" si="216"/>
        <v>0</v>
      </c>
      <c r="BN375" s="63"/>
      <c r="BO375" s="58">
        <f t="shared" si="237"/>
        <v>0</v>
      </c>
      <c r="BP375" s="144" t="s">
        <v>1312</v>
      </c>
      <c r="BQ375" s="137"/>
      <c r="BR375" s="138">
        <v>1</v>
      </c>
      <c r="BS375" s="63">
        <f t="shared" si="238"/>
        <v>0.33333333333333331</v>
      </c>
      <c r="BT375" s="63">
        <f t="shared" si="228"/>
        <v>1</v>
      </c>
      <c r="BU375" s="577">
        <f t="shared" si="229"/>
        <v>1</v>
      </c>
      <c r="BV375" s="566"/>
      <c r="BW375" s="139"/>
      <c r="BX375" s="59">
        <v>8</v>
      </c>
      <c r="BY375" s="59">
        <v>43.46</v>
      </c>
      <c r="BZ375" s="139"/>
      <c r="CA375" s="5">
        <f t="shared" si="239"/>
        <v>43.46</v>
      </c>
      <c r="CB375" s="59">
        <f t="shared" si="240"/>
        <v>8</v>
      </c>
      <c r="CC375" s="587"/>
      <c r="CD375" s="596">
        <f t="shared" si="225"/>
        <v>25.73</v>
      </c>
      <c r="CE375" s="5">
        <f t="shared" si="226"/>
        <v>25.73</v>
      </c>
      <c r="CF375" s="724"/>
      <c r="CG375" s="606"/>
      <c r="CH375" s="707" t="str">
        <f t="shared" si="219"/>
        <v/>
      </c>
      <c r="CI375" s="59" t="str">
        <f t="shared" si="220"/>
        <v/>
      </c>
      <c r="CJ375" s="530" t="e">
        <f t="shared" si="217"/>
        <v>#VALUE!</v>
      </c>
      <c r="CK375" s="727"/>
      <c r="CL375" s="792"/>
    </row>
    <row r="376" spans="1:90" ht="13.15" customHeight="1" thickBot="1" x14ac:dyDescent="0.3">
      <c r="A376" s="738"/>
      <c r="B376" s="130"/>
      <c r="C376" s="715"/>
      <c r="D376" s="384">
        <v>370</v>
      </c>
      <c r="E376" s="255" t="s">
        <v>246</v>
      </c>
      <c r="F376" s="256" t="s">
        <v>247</v>
      </c>
      <c r="G376" s="294" t="s">
        <v>1264</v>
      </c>
      <c r="H376" s="101"/>
      <c r="I376" s="250"/>
      <c r="J376" s="251"/>
      <c r="K376" s="250"/>
      <c r="L376" s="250">
        <f t="shared" si="224"/>
        <v>0</v>
      </c>
      <c r="M376" s="250"/>
      <c r="N376" s="204"/>
      <c r="O376" s="19"/>
      <c r="P376" s="19"/>
      <c r="Q376" s="20"/>
      <c r="R376" s="21"/>
      <c r="S376" s="205"/>
      <c r="T376" s="206"/>
      <c r="U376" s="104"/>
      <c r="V376" s="104"/>
      <c r="W376" s="104"/>
      <c r="X376" s="104"/>
      <c r="Y376" s="104"/>
      <c r="Z376" s="104"/>
      <c r="AA376" s="104"/>
      <c r="AB376" s="104"/>
      <c r="AC376" s="104"/>
      <c r="AD376" s="104"/>
      <c r="AE376" s="104"/>
      <c r="AF376" s="104"/>
      <c r="AG376" s="105">
        <f t="shared" si="241"/>
        <v>0</v>
      </c>
      <c r="AH376" s="106"/>
      <c r="AI376" s="106"/>
      <c r="AJ376" s="106">
        <f t="shared" si="234"/>
        <v>0</v>
      </c>
      <c r="AK376" s="104"/>
      <c r="AL376" s="104"/>
      <c r="AM376" s="104"/>
      <c r="AN376" s="104"/>
      <c r="AO376" s="104"/>
      <c r="AP376" s="107"/>
      <c r="AQ376" s="107"/>
      <c r="AR376" s="107"/>
      <c r="AS376" s="107"/>
      <c r="AT376" s="107"/>
      <c r="AU376" s="107"/>
      <c r="AV376" s="107"/>
      <c r="AW376" s="108">
        <f t="shared" si="236"/>
        <v>0</v>
      </c>
      <c r="AX376" s="252"/>
      <c r="AY376" s="257"/>
      <c r="AZ376" s="252">
        <f t="shared" si="235"/>
        <v>0</v>
      </c>
      <c r="BA376" s="127"/>
      <c r="BB376" s="127"/>
      <c r="BC376" s="127"/>
      <c r="BD376" s="127"/>
      <c r="BE376" s="127"/>
      <c r="BF376" s="110"/>
      <c r="BG376" s="110">
        <v>1</v>
      </c>
      <c r="BH376" s="110"/>
      <c r="BI376" s="110"/>
      <c r="BJ376" s="110"/>
      <c r="BK376" s="127"/>
      <c r="BL376" s="127"/>
      <c r="BM376" s="111">
        <f t="shared" si="216"/>
        <v>1</v>
      </c>
      <c r="BN376" s="111">
        <v>0.81</v>
      </c>
      <c r="BO376" s="111">
        <f t="shared" si="237"/>
        <v>0.81</v>
      </c>
      <c r="BP376" s="261"/>
      <c r="BQ376" s="206"/>
      <c r="BR376" s="208">
        <v>1</v>
      </c>
      <c r="BS376" s="106">
        <f t="shared" si="238"/>
        <v>0.33333333333333331</v>
      </c>
      <c r="BT376" s="106">
        <f t="shared" si="228"/>
        <v>1</v>
      </c>
      <c r="BU376" s="578">
        <f t="shared" si="229"/>
        <v>1</v>
      </c>
      <c r="BV376" s="567"/>
      <c r="BW376" s="209"/>
      <c r="BX376" s="112">
        <v>0.54</v>
      </c>
      <c r="BY376" s="112">
        <v>2.91</v>
      </c>
      <c r="BZ376" s="209"/>
      <c r="CA376" s="210">
        <f t="shared" si="239"/>
        <v>0.81</v>
      </c>
      <c r="CB376" s="112">
        <f t="shared" si="240"/>
        <v>0.54</v>
      </c>
      <c r="CC376" s="588"/>
      <c r="CD376" s="597">
        <f t="shared" si="225"/>
        <v>0.67500000000000004</v>
      </c>
      <c r="CE376" s="210">
        <f t="shared" si="226"/>
        <v>0.67500000000000004</v>
      </c>
      <c r="CF376" s="725"/>
      <c r="CG376" s="607"/>
      <c r="CH376" s="708" t="str">
        <f t="shared" si="219"/>
        <v/>
      </c>
      <c r="CI376" s="112" t="str">
        <f t="shared" si="220"/>
        <v/>
      </c>
      <c r="CJ376" s="531" t="e">
        <f t="shared" si="217"/>
        <v>#VALUE!</v>
      </c>
      <c r="CK376" s="728"/>
      <c r="CL376" s="793"/>
    </row>
    <row r="377" spans="1:90" ht="13.15" customHeight="1" x14ac:dyDescent="0.25">
      <c r="A377" s="734" t="s">
        <v>498</v>
      </c>
      <c r="B377" s="91"/>
      <c r="C377" s="711">
        <v>50</v>
      </c>
      <c r="D377" s="382">
        <v>371</v>
      </c>
      <c r="E377" s="193" t="s">
        <v>888</v>
      </c>
      <c r="F377" s="194" t="s">
        <v>889</v>
      </c>
      <c r="G377" s="292" t="s">
        <v>1264</v>
      </c>
      <c r="H377" s="92">
        <v>5</v>
      </c>
      <c r="I377" s="92">
        <v>1.48</v>
      </c>
      <c r="J377" s="93">
        <f t="shared" si="242"/>
        <v>1.7845528455284552</v>
      </c>
      <c r="K377" s="92">
        <v>2.1949999999999998</v>
      </c>
      <c r="L377" s="92">
        <f t="shared" si="224"/>
        <v>8.9227642276422756</v>
      </c>
      <c r="M377" s="92">
        <f>H377*K377</f>
        <v>10.975</v>
      </c>
      <c r="N377" s="236">
        <f t="shared" si="210"/>
        <v>2.4364500000000002</v>
      </c>
      <c r="O377" s="22">
        <f t="shared" si="211"/>
        <v>0.76824999999999988</v>
      </c>
      <c r="P377" s="22">
        <f>N377*H377</f>
        <v>12.182250000000002</v>
      </c>
      <c r="Q377" s="23">
        <f t="shared" si="212"/>
        <v>2.9632499999999995</v>
      </c>
      <c r="R377" s="24">
        <f>Q377*H377</f>
        <v>14.816249999999997</v>
      </c>
      <c r="S377" s="94">
        <f t="shared" si="213"/>
        <v>2.6339999999999999</v>
      </c>
      <c r="T377" s="196">
        <f>H377*S377</f>
        <v>13.17</v>
      </c>
      <c r="U377" s="95"/>
      <c r="V377" s="95"/>
      <c r="W377" s="95"/>
      <c r="X377" s="95"/>
      <c r="Y377" s="95"/>
      <c r="Z377" s="95"/>
      <c r="AA377" s="95"/>
      <c r="AB377" s="95"/>
      <c r="AC377" s="95"/>
      <c r="AD377" s="95"/>
      <c r="AE377" s="95"/>
      <c r="AF377" s="95">
        <v>30</v>
      </c>
      <c r="AG377" s="96">
        <f t="shared" si="241"/>
        <v>0</v>
      </c>
      <c r="AH377" s="96">
        <v>1.48</v>
      </c>
      <c r="AI377" s="96">
        <v>0.83</v>
      </c>
      <c r="AJ377" s="96">
        <f t="shared" si="234"/>
        <v>0</v>
      </c>
      <c r="AK377" s="95">
        <v>8</v>
      </c>
      <c r="AL377" s="95">
        <f>4+10</f>
        <v>14</v>
      </c>
      <c r="AM377" s="95"/>
      <c r="AN377" s="95">
        <f>1+2+4</f>
        <v>7</v>
      </c>
      <c r="AO377" s="95"/>
      <c r="AP377" s="97"/>
      <c r="AQ377" s="97"/>
      <c r="AR377" s="97"/>
      <c r="AS377" s="97"/>
      <c r="AT377" s="97"/>
      <c r="AU377" s="97"/>
      <c r="AV377" s="97"/>
      <c r="AW377" s="98">
        <f t="shared" si="236"/>
        <v>59</v>
      </c>
      <c r="AX377" s="118">
        <v>2.6339999999999999</v>
      </c>
      <c r="AY377" s="98">
        <v>0.91</v>
      </c>
      <c r="AZ377" s="118">
        <f t="shared" si="235"/>
        <v>53.690000000000005</v>
      </c>
      <c r="BA377" s="95"/>
      <c r="BB377" s="95"/>
      <c r="BC377" s="95"/>
      <c r="BD377" s="95"/>
      <c r="BE377" s="95"/>
      <c r="BF377" s="121"/>
      <c r="BG377" s="121"/>
      <c r="BH377" s="121"/>
      <c r="BI377" s="121"/>
      <c r="BJ377" s="121"/>
      <c r="BK377" s="95"/>
      <c r="BL377" s="95"/>
      <c r="BM377" s="100">
        <f t="shared" si="216"/>
        <v>0</v>
      </c>
      <c r="BN377" s="199"/>
      <c r="BO377" s="123">
        <f t="shared" si="237"/>
        <v>0</v>
      </c>
      <c r="BP377" s="291"/>
      <c r="BQ377" s="196"/>
      <c r="BR377" s="259">
        <v>59</v>
      </c>
      <c r="BS377" s="198">
        <f t="shared" si="238"/>
        <v>21.333333333333332</v>
      </c>
      <c r="BT377" s="198">
        <f>50</f>
        <v>50</v>
      </c>
      <c r="BU377" s="579">
        <f>50</f>
        <v>50</v>
      </c>
      <c r="BV377" s="565"/>
      <c r="BW377" s="200"/>
      <c r="BX377" s="199">
        <v>1.01</v>
      </c>
      <c r="BY377" s="199">
        <v>5.49</v>
      </c>
      <c r="BZ377" s="200"/>
      <c r="CA377" s="201">
        <f t="shared" si="239"/>
        <v>1.48</v>
      </c>
      <c r="CB377" s="199">
        <f t="shared" si="240"/>
        <v>0.83</v>
      </c>
      <c r="CC377" s="586"/>
      <c r="CD377" s="595">
        <f t="shared" si="225"/>
        <v>1.155</v>
      </c>
      <c r="CE377" s="201">
        <f t="shared" si="226"/>
        <v>57.75</v>
      </c>
      <c r="CF377" s="723">
        <f>SUM(CE377:CE399)</f>
        <v>2734.2389090949991</v>
      </c>
      <c r="CG377" s="605"/>
      <c r="CH377" s="706" t="str">
        <f t="shared" si="219"/>
        <v/>
      </c>
      <c r="CI377" s="199" t="str">
        <f t="shared" si="220"/>
        <v/>
      </c>
      <c r="CJ377" s="529" t="e">
        <f t="shared" si="217"/>
        <v>#VALUE!</v>
      </c>
      <c r="CK377" s="732" t="e">
        <f>SUM(CJ377:CJ399)</f>
        <v>#VALUE!</v>
      </c>
      <c r="CL377" s="794" t="e">
        <f>(CF377-CK377)/CF377</f>
        <v>#VALUE!</v>
      </c>
    </row>
    <row r="378" spans="1:90" ht="13.15" customHeight="1" x14ac:dyDescent="0.25">
      <c r="A378" s="737"/>
      <c r="B378" s="37"/>
      <c r="C378" s="714"/>
      <c r="D378" s="383">
        <v>372</v>
      </c>
      <c r="E378" s="131" t="s">
        <v>890</v>
      </c>
      <c r="F378" s="182" t="s">
        <v>891</v>
      </c>
      <c r="G378" s="293" t="s">
        <v>1264</v>
      </c>
      <c r="H378" s="9">
        <v>10</v>
      </c>
      <c r="I378" s="9">
        <v>1.48</v>
      </c>
      <c r="J378" s="42">
        <f t="shared" si="242"/>
        <v>1.6788617886178863</v>
      </c>
      <c r="K378" s="9">
        <v>2.0649999999999999</v>
      </c>
      <c r="L378" s="9">
        <f t="shared" si="224"/>
        <v>16.788617886178862</v>
      </c>
      <c r="M378" s="9">
        <f>H378*K378</f>
        <v>20.65</v>
      </c>
      <c r="N378" s="140">
        <f t="shared" si="210"/>
        <v>2.2921500000000004</v>
      </c>
      <c r="O378" s="10">
        <f t="shared" si="211"/>
        <v>0.72274999999999989</v>
      </c>
      <c r="P378" s="10">
        <f>N378*H378</f>
        <v>22.921500000000002</v>
      </c>
      <c r="Q378" s="11">
        <f t="shared" si="212"/>
        <v>2.78775</v>
      </c>
      <c r="R378" s="12">
        <f>Q378*H378</f>
        <v>27.877499999999998</v>
      </c>
      <c r="S378" s="4">
        <f t="shared" si="213"/>
        <v>2.4779999999999998</v>
      </c>
      <c r="T378" s="137">
        <f>H378*S378</f>
        <v>24.779999999999998</v>
      </c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>
        <v>20</v>
      </c>
      <c r="AG378" s="44">
        <f t="shared" si="241"/>
        <v>0</v>
      </c>
      <c r="AH378" s="44">
        <v>1.48</v>
      </c>
      <c r="AI378" s="44">
        <v>0.83</v>
      </c>
      <c r="AJ378" s="44">
        <f t="shared" si="234"/>
        <v>0</v>
      </c>
      <c r="AK378" s="43">
        <v>20</v>
      </c>
      <c r="AL378" s="43">
        <v>4</v>
      </c>
      <c r="AM378" s="43"/>
      <c r="AN378" s="43">
        <v>4</v>
      </c>
      <c r="AO378" s="43"/>
      <c r="AP378" s="54"/>
      <c r="AQ378" s="54"/>
      <c r="AR378" s="54"/>
      <c r="AS378" s="54"/>
      <c r="AT378" s="54"/>
      <c r="AU378" s="54"/>
      <c r="AV378" s="54"/>
      <c r="AW378" s="45">
        <f t="shared" si="236"/>
        <v>48</v>
      </c>
      <c r="AX378" s="51">
        <v>2.4780000000000002</v>
      </c>
      <c r="AY378" s="45">
        <v>0.91</v>
      </c>
      <c r="AZ378" s="51">
        <f t="shared" si="235"/>
        <v>43.68</v>
      </c>
      <c r="BA378" s="43"/>
      <c r="BB378" s="43"/>
      <c r="BC378" s="43"/>
      <c r="BD378" s="43"/>
      <c r="BE378" s="43"/>
      <c r="BF378" s="74"/>
      <c r="BG378" s="74"/>
      <c r="BH378" s="74"/>
      <c r="BI378" s="74"/>
      <c r="BJ378" s="74"/>
      <c r="BK378" s="43"/>
      <c r="BL378" s="43"/>
      <c r="BM378" s="47">
        <f t="shared" si="216"/>
        <v>0</v>
      </c>
      <c r="BN378" s="59"/>
      <c r="BO378" s="60">
        <f t="shared" si="237"/>
        <v>0</v>
      </c>
      <c r="BP378" s="141"/>
      <c r="BQ378" s="137"/>
      <c r="BR378" s="146">
        <v>48</v>
      </c>
      <c r="BS378" s="63">
        <f t="shared" si="238"/>
        <v>19.333333333333332</v>
      </c>
      <c r="BT378" s="63">
        <f>40</f>
        <v>40</v>
      </c>
      <c r="BU378" s="577">
        <f>40</f>
        <v>40</v>
      </c>
      <c r="BV378" s="566"/>
      <c r="BW378" s="139"/>
      <c r="BX378" s="59">
        <v>1.01</v>
      </c>
      <c r="BY378" s="59">
        <v>5.49</v>
      </c>
      <c r="BZ378" s="139"/>
      <c r="CA378" s="5">
        <f t="shared" si="239"/>
        <v>1.48</v>
      </c>
      <c r="CB378" s="59">
        <f t="shared" si="240"/>
        <v>0.83</v>
      </c>
      <c r="CC378" s="587"/>
      <c r="CD378" s="596">
        <f t="shared" si="225"/>
        <v>1.155</v>
      </c>
      <c r="CE378" s="5">
        <f t="shared" si="226"/>
        <v>46.2</v>
      </c>
      <c r="CF378" s="724"/>
      <c r="CG378" s="606"/>
      <c r="CH378" s="707" t="str">
        <f t="shared" si="219"/>
        <v/>
      </c>
      <c r="CI378" s="59" t="str">
        <f t="shared" si="220"/>
        <v/>
      </c>
      <c r="CJ378" s="530" t="e">
        <f t="shared" si="217"/>
        <v>#VALUE!</v>
      </c>
      <c r="CK378" s="727"/>
      <c r="CL378" s="792"/>
    </row>
    <row r="379" spans="1:90" ht="13.15" customHeight="1" x14ac:dyDescent="0.25">
      <c r="A379" s="737"/>
      <c r="B379" s="37"/>
      <c r="C379" s="714"/>
      <c r="D379" s="383">
        <v>373</v>
      </c>
      <c r="E379" s="131" t="s">
        <v>892</v>
      </c>
      <c r="F379" s="182" t="s">
        <v>893</v>
      </c>
      <c r="G379" s="293" t="s">
        <v>1264</v>
      </c>
      <c r="H379" s="9">
        <v>3</v>
      </c>
      <c r="I379" s="80"/>
      <c r="J379" s="81">
        <f t="shared" si="242"/>
        <v>1.7859078590785908</v>
      </c>
      <c r="K379" s="80">
        <v>2.1966666666666668</v>
      </c>
      <c r="L379" s="80">
        <f t="shared" si="224"/>
        <v>5.3577235772357721</v>
      </c>
      <c r="M379" s="80">
        <f>H379*K379</f>
        <v>6.59</v>
      </c>
      <c r="N379" s="140">
        <f t="shared" si="210"/>
        <v>2.4383000000000004</v>
      </c>
      <c r="O379" s="10">
        <f t="shared" si="211"/>
        <v>0.76883333333333337</v>
      </c>
      <c r="P379" s="10">
        <f>N379*H379</f>
        <v>7.3149000000000015</v>
      </c>
      <c r="Q379" s="11">
        <f t="shared" si="212"/>
        <v>2.9655</v>
      </c>
      <c r="R379" s="12">
        <f>Q379*H379</f>
        <v>8.8964999999999996</v>
      </c>
      <c r="S379" s="4">
        <f t="shared" si="213"/>
        <v>2.6360000000000001</v>
      </c>
      <c r="T379" s="137">
        <f>H379*S379</f>
        <v>7.9080000000000004</v>
      </c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>
        <v>30</v>
      </c>
      <c r="AG379" s="44">
        <f t="shared" si="241"/>
        <v>0</v>
      </c>
      <c r="AH379" s="63"/>
      <c r="AI379" s="63"/>
      <c r="AJ379" s="63">
        <f t="shared" si="234"/>
        <v>0</v>
      </c>
      <c r="AK379" s="43"/>
      <c r="AL379" s="43"/>
      <c r="AM379" s="43"/>
      <c r="AN379" s="43"/>
      <c r="AO379" s="43"/>
      <c r="AP379" s="54"/>
      <c r="AQ379" s="54"/>
      <c r="AR379" s="54"/>
      <c r="AS379" s="54"/>
      <c r="AT379" s="54"/>
      <c r="AU379" s="54"/>
      <c r="AV379" s="54"/>
      <c r="AW379" s="45">
        <f t="shared" si="236"/>
        <v>30</v>
      </c>
      <c r="AX379" s="51">
        <v>2.6360000000000001</v>
      </c>
      <c r="AY379" s="45">
        <v>0.15</v>
      </c>
      <c r="AZ379" s="51">
        <f t="shared" si="235"/>
        <v>4.5</v>
      </c>
      <c r="BA379" s="43"/>
      <c r="BB379" s="43"/>
      <c r="BC379" s="43"/>
      <c r="BD379" s="43"/>
      <c r="BE379" s="43"/>
      <c r="BF379" s="74"/>
      <c r="BG379" s="74"/>
      <c r="BH379" s="74"/>
      <c r="BI379" s="74"/>
      <c r="BJ379" s="74"/>
      <c r="BK379" s="43"/>
      <c r="BL379" s="43"/>
      <c r="BM379" s="47">
        <f t="shared" ref="BM379:BM442" si="247">SUM(BA379:BL379)</f>
        <v>0</v>
      </c>
      <c r="BN379" s="59"/>
      <c r="BO379" s="60">
        <f t="shared" si="237"/>
        <v>0</v>
      </c>
      <c r="BP379" s="141"/>
      <c r="BQ379" s="137"/>
      <c r="BR379" s="146">
        <v>30</v>
      </c>
      <c r="BS379" s="63">
        <f t="shared" si="238"/>
        <v>11</v>
      </c>
      <c r="BT379" s="63">
        <f>20</f>
        <v>20</v>
      </c>
      <c r="BU379" s="577">
        <f>20</f>
        <v>20</v>
      </c>
      <c r="BV379" s="566"/>
      <c r="BW379" s="139"/>
      <c r="BX379" s="59">
        <v>1.01</v>
      </c>
      <c r="BY379" s="59">
        <v>5.49</v>
      </c>
      <c r="BZ379" s="139"/>
      <c r="CA379" s="5">
        <f t="shared" si="239"/>
        <v>2.6360000000000001</v>
      </c>
      <c r="CB379" s="59">
        <f t="shared" si="240"/>
        <v>0.15</v>
      </c>
      <c r="CC379" s="587"/>
      <c r="CD379" s="596">
        <f t="shared" si="225"/>
        <v>1.393</v>
      </c>
      <c r="CE379" s="5">
        <f t="shared" si="226"/>
        <v>27.86</v>
      </c>
      <c r="CF379" s="724"/>
      <c r="CG379" s="606"/>
      <c r="CH379" s="707" t="str">
        <f t="shared" si="219"/>
        <v/>
      </c>
      <c r="CI379" s="59" t="str">
        <f t="shared" si="220"/>
        <v/>
      </c>
      <c r="CJ379" s="530" t="e">
        <f t="shared" si="217"/>
        <v>#VALUE!</v>
      </c>
      <c r="CK379" s="727"/>
      <c r="CL379" s="792"/>
    </row>
    <row r="380" spans="1:90" ht="13.15" customHeight="1" x14ac:dyDescent="0.25">
      <c r="A380" s="737"/>
      <c r="B380" s="37"/>
      <c r="C380" s="714"/>
      <c r="D380" s="383">
        <v>374</v>
      </c>
      <c r="E380" s="131" t="s">
        <v>894</v>
      </c>
      <c r="F380" s="182" t="s">
        <v>895</v>
      </c>
      <c r="G380" s="293" t="s">
        <v>1264</v>
      </c>
      <c r="H380" s="9">
        <v>5</v>
      </c>
      <c r="I380" s="9">
        <v>1.02</v>
      </c>
      <c r="J380" s="42">
        <f t="shared" si="242"/>
        <v>1.0833333333333333</v>
      </c>
      <c r="K380" s="9">
        <v>1.3325</v>
      </c>
      <c r="L380" s="9">
        <f t="shared" si="224"/>
        <v>5.4166666666666661</v>
      </c>
      <c r="M380" s="9">
        <f>H380*K380</f>
        <v>6.6624999999999996</v>
      </c>
      <c r="N380" s="140">
        <f t="shared" si="210"/>
        <v>1.4790750000000001</v>
      </c>
      <c r="O380" s="10">
        <f t="shared" si="211"/>
        <v>0.46637499999999998</v>
      </c>
      <c r="P380" s="10">
        <f>N380*H380</f>
        <v>7.3953750000000005</v>
      </c>
      <c r="Q380" s="11">
        <f t="shared" si="212"/>
        <v>1.798875</v>
      </c>
      <c r="R380" s="12">
        <f>Q380*H380</f>
        <v>8.9943749999999998</v>
      </c>
      <c r="S380" s="4">
        <f t="shared" si="213"/>
        <v>1.599</v>
      </c>
      <c r="T380" s="137">
        <f>H380*S380</f>
        <v>7.9950000000000001</v>
      </c>
      <c r="U380" s="43"/>
      <c r="V380" s="43"/>
      <c r="W380" s="43">
        <v>3</v>
      </c>
      <c r="X380" s="43"/>
      <c r="Y380" s="43"/>
      <c r="Z380" s="43"/>
      <c r="AA380" s="43"/>
      <c r="AB380" s="43"/>
      <c r="AC380" s="43"/>
      <c r="AD380" s="43"/>
      <c r="AE380" s="43"/>
      <c r="AF380" s="43">
        <v>30</v>
      </c>
      <c r="AG380" s="44">
        <f t="shared" si="241"/>
        <v>3</v>
      </c>
      <c r="AH380" s="44">
        <v>1.02</v>
      </c>
      <c r="AI380" s="44">
        <v>0.51</v>
      </c>
      <c r="AJ380" s="44">
        <f t="shared" si="234"/>
        <v>1.53</v>
      </c>
      <c r="AK380" s="43"/>
      <c r="AL380" s="43">
        <f>4+10</f>
        <v>14</v>
      </c>
      <c r="AM380" s="43"/>
      <c r="AN380" s="43"/>
      <c r="AO380" s="43">
        <v>10</v>
      </c>
      <c r="AP380" s="54"/>
      <c r="AQ380" s="54"/>
      <c r="AR380" s="54"/>
      <c r="AS380" s="54"/>
      <c r="AT380" s="54"/>
      <c r="AU380" s="54"/>
      <c r="AV380" s="54"/>
      <c r="AW380" s="45">
        <f t="shared" si="236"/>
        <v>54</v>
      </c>
      <c r="AX380" s="51">
        <v>1.599</v>
      </c>
      <c r="AY380" s="45">
        <v>0.55000000000000004</v>
      </c>
      <c r="AZ380" s="51">
        <f t="shared" si="235"/>
        <v>29.700000000000003</v>
      </c>
      <c r="BA380" s="43"/>
      <c r="BB380" s="43"/>
      <c r="BC380" s="43"/>
      <c r="BD380" s="43"/>
      <c r="BE380" s="43"/>
      <c r="BF380" s="74"/>
      <c r="BG380" s="74"/>
      <c r="BH380" s="74"/>
      <c r="BI380" s="74"/>
      <c r="BJ380" s="74"/>
      <c r="BK380" s="43"/>
      <c r="BL380" s="43"/>
      <c r="BM380" s="47">
        <f t="shared" si="247"/>
        <v>0</v>
      </c>
      <c r="BN380" s="63"/>
      <c r="BO380" s="58">
        <f t="shared" si="237"/>
        <v>0</v>
      </c>
      <c r="BP380" s="142"/>
      <c r="BQ380" s="137"/>
      <c r="BR380" s="146">
        <v>54</v>
      </c>
      <c r="BS380" s="63">
        <f t="shared" si="238"/>
        <v>20.666666666666668</v>
      </c>
      <c r="BT380" s="63">
        <f>45</f>
        <v>45</v>
      </c>
      <c r="BU380" s="577">
        <f>45</f>
        <v>45</v>
      </c>
      <c r="BV380" s="566"/>
      <c r="BW380" s="139"/>
      <c r="BX380" s="59">
        <v>0.61</v>
      </c>
      <c r="BY380" s="59">
        <v>3.33</v>
      </c>
      <c r="BZ380" s="139"/>
      <c r="CA380" s="5">
        <f t="shared" si="239"/>
        <v>1.02</v>
      </c>
      <c r="CB380" s="59">
        <f t="shared" si="240"/>
        <v>0.51</v>
      </c>
      <c r="CC380" s="587"/>
      <c r="CD380" s="596">
        <f t="shared" si="225"/>
        <v>0.76500000000000001</v>
      </c>
      <c r="CE380" s="5">
        <f t="shared" si="226"/>
        <v>34.424999999999997</v>
      </c>
      <c r="CF380" s="724"/>
      <c r="CG380" s="606"/>
      <c r="CH380" s="707" t="str">
        <f t="shared" si="219"/>
        <v/>
      </c>
      <c r="CI380" s="59" t="str">
        <f t="shared" si="220"/>
        <v/>
      </c>
      <c r="CJ380" s="530" t="e">
        <f t="shared" si="217"/>
        <v>#VALUE!</v>
      </c>
      <c r="CK380" s="727"/>
      <c r="CL380" s="792"/>
    </row>
    <row r="381" spans="1:90" ht="13.15" customHeight="1" x14ac:dyDescent="0.25">
      <c r="A381" s="737"/>
      <c r="B381" s="37"/>
      <c r="C381" s="714"/>
      <c r="D381" s="383">
        <v>375</v>
      </c>
      <c r="E381" s="131" t="s">
        <v>896</v>
      </c>
      <c r="F381" s="182" t="s">
        <v>897</v>
      </c>
      <c r="G381" s="293" t="s">
        <v>1264</v>
      </c>
      <c r="H381" s="9">
        <v>15</v>
      </c>
      <c r="I381" s="9">
        <v>1.02</v>
      </c>
      <c r="J381" s="42">
        <f t="shared" si="242"/>
        <v>1.0831769856160101</v>
      </c>
      <c r="K381" s="9">
        <v>1.3323076923076924</v>
      </c>
      <c r="L381" s="9">
        <f t="shared" si="224"/>
        <v>16.247654784240151</v>
      </c>
      <c r="M381" s="9">
        <f>H381*K381</f>
        <v>19.984615384615385</v>
      </c>
      <c r="N381" s="140">
        <f t="shared" si="210"/>
        <v>1.4788615384615387</v>
      </c>
      <c r="O381" s="10">
        <f t="shared" si="211"/>
        <v>0.46630769230769231</v>
      </c>
      <c r="P381" s="10">
        <f>N381*H381</f>
        <v>22.182923076923082</v>
      </c>
      <c r="Q381" s="11">
        <f t="shared" si="212"/>
        <v>1.7986153846153847</v>
      </c>
      <c r="R381" s="12">
        <f>Q381*H381</f>
        <v>26.979230769230771</v>
      </c>
      <c r="S381" s="4">
        <f t="shared" si="213"/>
        <v>1.5987692307692309</v>
      </c>
      <c r="T381" s="137">
        <f>H381*S381</f>
        <v>23.981538461538463</v>
      </c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>
        <v>50</v>
      </c>
      <c r="AG381" s="44">
        <f t="shared" si="241"/>
        <v>0</v>
      </c>
      <c r="AH381" s="44">
        <v>1.02</v>
      </c>
      <c r="AI381" s="44">
        <v>0.51</v>
      </c>
      <c r="AJ381" s="44">
        <f t="shared" si="234"/>
        <v>0</v>
      </c>
      <c r="AK381" s="43"/>
      <c r="AL381" s="43"/>
      <c r="AM381" s="43"/>
      <c r="AN381" s="43">
        <v>4</v>
      </c>
      <c r="AO381" s="43"/>
      <c r="AP381" s="54"/>
      <c r="AQ381" s="54"/>
      <c r="AR381" s="54"/>
      <c r="AS381" s="54"/>
      <c r="AT381" s="54"/>
      <c r="AU381" s="54"/>
      <c r="AV381" s="54"/>
      <c r="AW381" s="45">
        <f t="shared" si="236"/>
        <v>54</v>
      </c>
      <c r="AX381" s="51">
        <v>1.5987692309999999</v>
      </c>
      <c r="AY381" s="45">
        <v>3.73</v>
      </c>
      <c r="AZ381" s="51">
        <f t="shared" si="235"/>
        <v>201.42</v>
      </c>
      <c r="BA381" s="43"/>
      <c r="BB381" s="43"/>
      <c r="BC381" s="43"/>
      <c r="BD381" s="43"/>
      <c r="BE381" s="43"/>
      <c r="BF381" s="74"/>
      <c r="BG381" s="74"/>
      <c r="BH381" s="74"/>
      <c r="BI381" s="74"/>
      <c r="BJ381" s="74"/>
      <c r="BK381" s="43"/>
      <c r="BL381" s="43"/>
      <c r="BM381" s="47">
        <f t="shared" si="247"/>
        <v>0</v>
      </c>
      <c r="BN381" s="59"/>
      <c r="BO381" s="60">
        <f t="shared" si="237"/>
        <v>0</v>
      </c>
      <c r="BP381" s="141"/>
      <c r="BQ381" s="137"/>
      <c r="BR381" s="146">
        <v>54</v>
      </c>
      <c r="BS381" s="63">
        <f t="shared" si="238"/>
        <v>23</v>
      </c>
      <c r="BT381" s="63">
        <v>45</v>
      </c>
      <c r="BU381" s="577">
        <v>45</v>
      </c>
      <c r="BV381" s="566"/>
      <c r="BW381" s="139"/>
      <c r="BX381" s="59">
        <v>0.61</v>
      </c>
      <c r="BY381" s="59">
        <v>3.33</v>
      </c>
      <c r="BZ381" s="139"/>
      <c r="CA381" s="5">
        <f t="shared" si="239"/>
        <v>1.02</v>
      </c>
      <c r="CB381" s="59">
        <f t="shared" si="240"/>
        <v>0.51</v>
      </c>
      <c r="CC381" s="587"/>
      <c r="CD381" s="596">
        <f t="shared" si="225"/>
        <v>0.76500000000000001</v>
      </c>
      <c r="CE381" s="5">
        <f t="shared" si="226"/>
        <v>34.424999999999997</v>
      </c>
      <c r="CF381" s="724"/>
      <c r="CG381" s="606"/>
      <c r="CH381" s="707" t="str">
        <f t="shared" si="219"/>
        <v/>
      </c>
      <c r="CI381" s="59" t="str">
        <f t="shared" si="220"/>
        <v/>
      </c>
      <c r="CJ381" s="530" t="e">
        <f t="shared" si="217"/>
        <v>#VALUE!</v>
      </c>
      <c r="CK381" s="727"/>
      <c r="CL381" s="792"/>
    </row>
    <row r="382" spans="1:90" ht="13.15" customHeight="1" x14ac:dyDescent="0.25">
      <c r="A382" s="737"/>
      <c r="B382" s="37"/>
      <c r="C382" s="714"/>
      <c r="D382" s="383">
        <v>376</v>
      </c>
      <c r="E382" s="132" t="s">
        <v>185</v>
      </c>
      <c r="F382" s="183" t="s">
        <v>186</v>
      </c>
      <c r="G382" s="293" t="s">
        <v>1264</v>
      </c>
      <c r="H382" s="9"/>
      <c r="I382" s="79"/>
      <c r="J382" s="68"/>
      <c r="K382" s="79"/>
      <c r="L382" s="79">
        <f t="shared" si="224"/>
        <v>0</v>
      </c>
      <c r="M382" s="79"/>
      <c r="N382" s="140"/>
      <c r="O382" s="10"/>
      <c r="P382" s="10"/>
      <c r="Q382" s="11"/>
      <c r="R382" s="12"/>
      <c r="S382" s="4"/>
      <c r="T382" s="137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4">
        <f t="shared" si="241"/>
        <v>0</v>
      </c>
      <c r="AH382" s="63"/>
      <c r="AI382" s="63"/>
      <c r="AJ382" s="63">
        <f t="shared" si="234"/>
        <v>0</v>
      </c>
      <c r="AK382" s="43"/>
      <c r="AL382" s="43"/>
      <c r="AM382" s="43"/>
      <c r="AN382" s="43"/>
      <c r="AO382" s="43"/>
      <c r="AP382" s="54"/>
      <c r="AQ382" s="54"/>
      <c r="AR382" s="54"/>
      <c r="AS382" s="54"/>
      <c r="AT382" s="54"/>
      <c r="AU382" s="54"/>
      <c r="AV382" s="54"/>
      <c r="AW382" s="45">
        <f t="shared" si="236"/>
        <v>0</v>
      </c>
      <c r="AX382" s="58"/>
      <c r="AY382" s="62"/>
      <c r="AZ382" s="58">
        <f t="shared" si="235"/>
        <v>0</v>
      </c>
      <c r="BA382" s="75"/>
      <c r="BB382" s="75"/>
      <c r="BC382" s="75"/>
      <c r="BD382" s="75"/>
      <c r="BE382" s="75"/>
      <c r="BF382" s="74"/>
      <c r="BG382" s="74">
        <f>10+2</f>
        <v>12</v>
      </c>
      <c r="BH382" s="74"/>
      <c r="BI382" s="74"/>
      <c r="BJ382" s="74"/>
      <c r="BK382" s="75"/>
      <c r="BL382" s="75"/>
      <c r="BM382" s="47">
        <f t="shared" si="247"/>
        <v>12</v>
      </c>
      <c r="BN382" s="47">
        <v>0.78</v>
      </c>
      <c r="BO382" s="47">
        <f t="shared" si="237"/>
        <v>9.36</v>
      </c>
      <c r="BP382" s="147" t="s">
        <v>755</v>
      </c>
      <c r="BQ382" s="137"/>
      <c r="BR382" s="138">
        <v>12</v>
      </c>
      <c r="BS382" s="63">
        <f t="shared" si="238"/>
        <v>4</v>
      </c>
      <c r="BT382" s="63">
        <f>BQ382</f>
        <v>0</v>
      </c>
      <c r="BU382" s="577">
        <f>BR382</f>
        <v>12</v>
      </c>
      <c r="BV382" s="566"/>
      <c r="BW382" s="139"/>
      <c r="BX382" s="59">
        <v>0.41</v>
      </c>
      <c r="BY382" s="59">
        <v>2.23</v>
      </c>
      <c r="BZ382" s="139"/>
      <c r="CA382" s="5">
        <f t="shared" si="239"/>
        <v>0.78</v>
      </c>
      <c r="CB382" s="59">
        <f t="shared" si="240"/>
        <v>0.41</v>
      </c>
      <c r="CC382" s="587"/>
      <c r="CD382" s="596">
        <f t="shared" si="225"/>
        <v>0.59499999999999997</v>
      </c>
      <c r="CE382" s="5">
        <f t="shared" si="226"/>
        <v>7.14</v>
      </c>
      <c r="CF382" s="724"/>
      <c r="CG382" s="606"/>
      <c r="CH382" s="707" t="str">
        <f t="shared" si="219"/>
        <v/>
      </c>
      <c r="CI382" s="59" t="str">
        <f t="shared" si="220"/>
        <v/>
      </c>
      <c r="CJ382" s="530" t="e">
        <f t="shared" si="217"/>
        <v>#VALUE!</v>
      </c>
      <c r="CK382" s="727"/>
      <c r="CL382" s="792"/>
    </row>
    <row r="383" spans="1:90" ht="13.15" customHeight="1" x14ac:dyDescent="0.25">
      <c r="A383" s="737"/>
      <c r="B383" s="37"/>
      <c r="C383" s="714"/>
      <c r="D383" s="383">
        <v>377</v>
      </c>
      <c r="E383" s="131" t="s">
        <v>41</v>
      </c>
      <c r="F383" s="182" t="s">
        <v>42</v>
      </c>
      <c r="G383" s="293" t="s">
        <v>1264</v>
      </c>
      <c r="H383" s="9"/>
      <c r="I383" s="9">
        <v>0.62</v>
      </c>
      <c r="J383" s="42">
        <f t="shared" si="242"/>
        <v>0</v>
      </c>
      <c r="K383" s="9"/>
      <c r="L383" s="9">
        <f t="shared" si="224"/>
        <v>0</v>
      </c>
      <c r="M383" s="9"/>
      <c r="N383" s="140"/>
      <c r="O383" s="10"/>
      <c r="P383" s="10"/>
      <c r="Q383" s="11"/>
      <c r="R383" s="12"/>
      <c r="S383" s="4"/>
      <c r="T383" s="137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4">
        <f t="shared" si="241"/>
        <v>0</v>
      </c>
      <c r="AH383" s="44">
        <v>0.62</v>
      </c>
      <c r="AI383" s="44">
        <v>0.34</v>
      </c>
      <c r="AJ383" s="44">
        <f t="shared" si="234"/>
        <v>0</v>
      </c>
      <c r="AK383" s="43"/>
      <c r="AL383" s="43"/>
      <c r="AM383" s="43"/>
      <c r="AN383" s="43"/>
      <c r="AO383" s="43"/>
      <c r="AP383" s="54"/>
      <c r="AQ383" s="54"/>
      <c r="AR383" s="54"/>
      <c r="AS383" s="54"/>
      <c r="AT383" s="54"/>
      <c r="AU383" s="54"/>
      <c r="AV383" s="54"/>
      <c r="AW383" s="45">
        <f t="shared" si="236"/>
        <v>0</v>
      </c>
      <c r="AX383" s="58"/>
      <c r="AY383" s="62"/>
      <c r="AZ383" s="58">
        <f t="shared" si="235"/>
        <v>0</v>
      </c>
      <c r="BA383" s="75"/>
      <c r="BB383" s="75"/>
      <c r="BC383" s="75"/>
      <c r="BD383" s="75"/>
      <c r="BE383" s="75"/>
      <c r="BF383" s="74"/>
      <c r="BG383" s="74">
        <f>25+2</f>
        <v>27</v>
      </c>
      <c r="BH383" s="74">
        <v>10</v>
      </c>
      <c r="BI383" s="74"/>
      <c r="BJ383" s="74"/>
      <c r="BK383" s="75"/>
      <c r="BL383" s="75"/>
      <c r="BM383" s="47">
        <f t="shared" si="247"/>
        <v>37</v>
      </c>
      <c r="BN383" s="47">
        <v>0.71</v>
      </c>
      <c r="BO383" s="47">
        <f t="shared" si="237"/>
        <v>26.27</v>
      </c>
      <c r="BP383" s="136"/>
      <c r="BQ383" s="137"/>
      <c r="BR383" s="146">
        <v>37</v>
      </c>
      <c r="BS383" s="63">
        <f t="shared" si="238"/>
        <v>12.333333333333334</v>
      </c>
      <c r="BT383" s="63">
        <v>25</v>
      </c>
      <c r="BU383" s="577">
        <v>25</v>
      </c>
      <c r="BV383" s="566"/>
      <c r="BW383" s="139"/>
      <c r="BX383" s="59">
        <v>0.41</v>
      </c>
      <c r="BY383" s="59">
        <v>2.23</v>
      </c>
      <c r="BZ383" s="139"/>
      <c r="CA383" s="5">
        <f t="shared" si="239"/>
        <v>0.62</v>
      </c>
      <c r="CB383" s="59">
        <f t="shared" si="240"/>
        <v>0</v>
      </c>
      <c r="CC383" s="587"/>
      <c r="CD383" s="596">
        <f t="shared" si="225"/>
        <v>0.31</v>
      </c>
      <c r="CE383" s="5">
        <f t="shared" si="226"/>
        <v>7.75</v>
      </c>
      <c r="CF383" s="724"/>
      <c r="CG383" s="606"/>
      <c r="CH383" s="707" t="str">
        <f t="shared" si="219"/>
        <v/>
      </c>
      <c r="CI383" s="59" t="str">
        <f t="shared" si="220"/>
        <v/>
      </c>
      <c r="CJ383" s="530" t="e">
        <f t="shared" ref="CJ383:CJ446" si="248">BU383*CI383</f>
        <v>#VALUE!</v>
      </c>
      <c r="CK383" s="727"/>
      <c r="CL383" s="792"/>
    </row>
    <row r="384" spans="1:90" ht="13.15" customHeight="1" x14ac:dyDescent="0.25">
      <c r="A384" s="737"/>
      <c r="B384" s="37"/>
      <c r="C384" s="714"/>
      <c r="D384" s="383">
        <v>378</v>
      </c>
      <c r="E384" s="131" t="s">
        <v>898</v>
      </c>
      <c r="F384" s="182" t="s">
        <v>899</v>
      </c>
      <c r="G384" s="293" t="s">
        <v>1264</v>
      </c>
      <c r="H384" s="9">
        <v>15</v>
      </c>
      <c r="I384" s="9">
        <v>1.72</v>
      </c>
      <c r="J384" s="42">
        <f t="shared" si="242"/>
        <v>2.6341463414634148</v>
      </c>
      <c r="K384" s="9">
        <v>3.24</v>
      </c>
      <c r="L384" s="9">
        <f t="shared" si="224"/>
        <v>39.512195121951223</v>
      </c>
      <c r="M384" s="9">
        <f>H384*K384</f>
        <v>48.6</v>
      </c>
      <c r="N384" s="140">
        <f t="shared" si="210"/>
        <v>3.5964000000000005</v>
      </c>
      <c r="O384" s="10">
        <f t="shared" si="211"/>
        <v>1.1339999999999999</v>
      </c>
      <c r="P384" s="10">
        <f>N384*H384</f>
        <v>53.946000000000005</v>
      </c>
      <c r="Q384" s="11">
        <f t="shared" si="212"/>
        <v>4.3740000000000006</v>
      </c>
      <c r="R384" s="12">
        <f>Q384*H384</f>
        <v>65.610000000000014</v>
      </c>
      <c r="S384" s="4">
        <f t="shared" si="213"/>
        <v>3.8879999999999999</v>
      </c>
      <c r="T384" s="137">
        <f>H384*S384</f>
        <v>58.32</v>
      </c>
      <c r="U384" s="43"/>
      <c r="V384" s="43"/>
      <c r="W384" s="43">
        <v>3</v>
      </c>
      <c r="X384" s="43"/>
      <c r="Y384" s="43"/>
      <c r="Z384" s="43"/>
      <c r="AA384" s="43"/>
      <c r="AB384" s="43"/>
      <c r="AC384" s="43"/>
      <c r="AD384" s="43"/>
      <c r="AE384" s="43"/>
      <c r="AF384" s="43">
        <v>30</v>
      </c>
      <c r="AG384" s="44">
        <f t="shared" si="241"/>
        <v>3</v>
      </c>
      <c r="AH384" s="44">
        <v>1.72</v>
      </c>
      <c r="AI384" s="44">
        <v>1.23</v>
      </c>
      <c r="AJ384" s="44">
        <f t="shared" si="234"/>
        <v>3.69</v>
      </c>
      <c r="AK384" s="43"/>
      <c r="AL384" s="43"/>
      <c r="AM384" s="43"/>
      <c r="AN384" s="43">
        <f>4+1+2</f>
        <v>7</v>
      </c>
      <c r="AO384" s="43"/>
      <c r="AP384" s="54"/>
      <c r="AQ384" s="54"/>
      <c r="AR384" s="54"/>
      <c r="AS384" s="54"/>
      <c r="AT384" s="54"/>
      <c r="AU384" s="54"/>
      <c r="AV384" s="54"/>
      <c r="AW384" s="45">
        <f t="shared" si="236"/>
        <v>37</v>
      </c>
      <c r="AX384" s="51">
        <v>3.88</v>
      </c>
      <c r="AY384" s="45">
        <v>1.35</v>
      </c>
      <c r="AZ384" s="51">
        <f t="shared" si="235"/>
        <v>49.95</v>
      </c>
      <c r="BA384" s="43"/>
      <c r="BB384" s="43"/>
      <c r="BC384" s="43"/>
      <c r="BD384" s="43"/>
      <c r="BE384" s="43"/>
      <c r="BF384" s="74"/>
      <c r="BG384" s="74"/>
      <c r="BH384" s="74"/>
      <c r="BI384" s="74"/>
      <c r="BJ384" s="74"/>
      <c r="BK384" s="43"/>
      <c r="BL384" s="43"/>
      <c r="BM384" s="47">
        <f t="shared" si="247"/>
        <v>0</v>
      </c>
      <c r="BN384" s="59"/>
      <c r="BO384" s="60">
        <f t="shared" si="237"/>
        <v>0</v>
      </c>
      <c r="BP384" s="142"/>
      <c r="BQ384" s="137"/>
      <c r="BR384" s="146">
        <v>37</v>
      </c>
      <c r="BS384" s="63">
        <f t="shared" si="238"/>
        <v>18.333333333333332</v>
      </c>
      <c r="BT384" s="63">
        <v>25</v>
      </c>
      <c r="BU384" s="577">
        <v>25</v>
      </c>
      <c r="BV384" s="566"/>
      <c r="BW384" s="139"/>
      <c r="BX384" s="59">
        <v>1.49</v>
      </c>
      <c r="BY384" s="59">
        <v>8.1</v>
      </c>
      <c r="BZ384" s="139"/>
      <c r="CA384" s="5">
        <f t="shared" si="239"/>
        <v>1.72</v>
      </c>
      <c r="CB384" s="59">
        <f t="shared" si="240"/>
        <v>1.23</v>
      </c>
      <c r="CC384" s="587"/>
      <c r="CD384" s="596">
        <f t="shared" si="225"/>
        <v>1.4750000000000001</v>
      </c>
      <c r="CE384" s="5">
        <f t="shared" si="226"/>
        <v>36.875</v>
      </c>
      <c r="CF384" s="724"/>
      <c r="CG384" s="606"/>
      <c r="CH384" s="707" t="str">
        <f t="shared" si="219"/>
        <v/>
      </c>
      <c r="CI384" s="59" t="str">
        <f t="shared" si="220"/>
        <v/>
      </c>
      <c r="CJ384" s="530" t="e">
        <f t="shared" si="248"/>
        <v>#VALUE!</v>
      </c>
      <c r="CK384" s="727"/>
      <c r="CL384" s="792"/>
    </row>
    <row r="385" spans="1:90" ht="13.15" customHeight="1" x14ac:dyDescent="0.25">
      <c r="A385" s="737"/>
      <c r="B385" s="37"/>
      <c r="C385" s="714"/>
      <c r="D385" s="383">
        <v>379</v>
      </c>
      <c r="E385" s="132" t="s">
        <v>234</v>
      </c>
      <c r="F385" s="183" t="s">
        <v>235</v>
      </c>
      <c r="G385" s="293" t="s">
        <v>1264</v>
      </c>
      <c r="H385" s="9"/>
      <c r="I385" s="9">
        <v>1.88</v>
      </c>
      <c r="J385" s="42"/>
      <c r="K385" s="9"/>
      <c r="L385" s="9">
        <f t="shared" si="224"/>
        <v>0</v>
      </c>
      <c r="M385" s="9"/>
      <c r="N385" s="140"/>
      <c r="O385" s="10"/>
      <c r="P385" s="10"/>
      <c r="Q385" s="11"/>
      <c r="R385" s="12"/>
      <c r="S385" s="4"/>
      <c r="T385" s="137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4">
        <f t="shared" si="241"/>
        <v>0</v>
      </c>
      <c r="AH385" s="44">
        <v>1.88</v>
      </c>
      <c r="AI385" s="44">
        <v>1.23</v>
      </c>
      <c r="AJ385" s="44">
        <f t="shared" si="234"/>
        <v>0</v>
      </c>
      <c r="AK385" s="43"/>
      <c r="AL385" s="43"/>
      <c r="AM385" s="43"/>
      <c r="AN385" s="43"/>
      <c r="AO385" s="43"/>
      <c r="AP385" s="54"/>
      <c r="AQ385" s="54"/>
      <c r="AR385" s="54"/>
      <c r="AS385" s="54"/>
      <c r="AT385" s="54"/>
      <c r="AU385" s="54"/>
      <c r="AV385" s="54"/>
      <c r="AW385" s="45">
        <f t="shared" si="236"/>
        <v>0</v>
      </c>
      <c r="AX385" s="58"/>
      <c r="AY385" s="62"/>
      <c r="AZ385" s="58">
        <f t="shared" si="235"/>
        <v>0</v>
      </c>
      <c r="BA385" s="75"/>
      <c r="BB385" s="75"/>
      <c r="BC385" s="75"/>
      <c r="BD385" s="75"/>
      <c r="BE385" s="75"/>
      <c r="BF385" s="74"/>
      <c r="BG385" s="74">
        <v>1</v>
      </c>
      <c r="BH385" s="74"/>
      <c r="BI385" s="74"/>
      <c r="BJ385" s="74"/>
      <c r="BK385" s="75"/>
      <c r="BL385" s="75"/>
      <c r="BM385" s="47">
        <f t="shared" si="247"/>
        <v>1</v>
      </c>
      <c r="BN385" s="47">
        <v>2.4300000000000002</v>
      </c>
      <c r="BO385" s="47">
        <f t="shared" si="237"/>
        <v>2.4300000000000002</v>
      </c>
      <c r="BP385" s="136" t="s">
        <v>1318</v>
      </c>
      <c r="BQ385" s="137"/>
      <c r="BR385" s="138">
        <v>1</v>
      </c>
      <c r="BS385" s="63">
        <f t="shared" si="238"/>
        <v>0.33333333333333331</v>
      </c>
      <c r="BT385" s="63">
        <f>BR385</f>
        <v>1</v>
      </c>
      <c r="BU385" s="577">
        <f>BR385</f>
        <v>1</v>
      </c>
      <c r="BV385" s="566"/>
      <c r="BW385" s="139"/>
      <c r="BX385" s="59">
        <v>1.49</v>
      </c>
      <c r="BY385" s="59">
        <v>8.1</v>
      </c>
      <c r="BZ385" s="139"/>
      <c r="CA385" s="5">
        <f t="shared" si="239"/>
        <v>1.88</v>
      </c>
      <c r="CB385" s="59">
        <f t="shared" si="240"/>
        <v>1.23</v>
      </c>
      <c r="CC385" s="587"/>
      <c r="CD385" s="596">
        <f t="shared" si="225"/>
        <v>1.5549999999999999</v>
      </c>
      <c r="CE385" s="5">
        <f t="shared" si="226"/>
        <v>1.5549999999999999</v>
      </c>
      <c r="CF385" s="724"/>
      <c r="CG385" s="606"/>
      <c r="CH385" s="707" t="str">
        <f t="shared" si="219"/>
        <v/>
      </c>
      <c r="CI385" s="59" t="str">
        <f t="shared" si="220"/>
        <v/>
      </c>
      <c r="CJ385" s="530" t="e">
        <f t="shared" si="248"/>
        <v>#VALUE!</v>
      </c>
      <c r="CK385" s="727"/>
      <c r="CL385" s="792"/>
    </row>
    <row r="386" spans="1:90" ht="13.15" customHeight="1" x14ac:dyDescent="0.25">
      <c r="A386" s="737"/>
      <c r="B386" s="37"/>
      <c r="C386" s="714"/>
      <c r="D386" s="383">
        <v>380</v>
      </c>
      <c r="E386" s="131" t="s">
        <v>900</v>
      </c>
      <c r="F386" s="182" t="s">
        <v>901</v>
      </c>
      <c r="G386" s="293" t="s">
        <v>1264</v>
      </c>
      <c r="H386" s="9">
        <v>15</v>
      </c>
      <c r="I386" s="80"/>
      <c r="J386" s="81">
        <f t="shared" si="242"/>
        <v>2.6341463414634148</v>
      </c>
      <c r="K386" s="80">
        <v>3.24</v>
      </c>
      <c r="L386" s="80">
        <f t="shared" si="224"/>
        <v>39.512195121951223</v>
      </c>
      <c r="M386" s="80">
        <f t="shared" ref="M386:M392" si="249">H386*K386</f>
        <v>48.6</v>
      </c>
      <c r="N386" s="140">
        <f t="shared" si="210"/>
        <v>3.5964000000000005</v>
      </c>
      <c r="O386" s="10">
        <f t="shared" si="211"/>
        <v>1.1339999999999999</v>
      </c>
      <c r="P386" s="10">
        <f t="shared" ref="P386:P392" si="250">N386*H386</f>
        <v>53.946000000000005</v>
      </c>
      <c r="Q386" s="11">
        <f t="shared" si="212"/>
        <v>4.3740000000000006</v>
      </c>
      <c r="R386" s="12">
        <f t="shared" ref="R386:R392" si="251">Q386*H386</f>
        <v>65.610000000000014</v>
      </c>
      <c r="S386" s="4">
        <f t="shared" si="213"/>
        <v>3.8879999999999999</v>
      </c>
      <c r="T386" s="137">
        <f t="shared" ref="T386:T392" si="252">H386*S386</f>
        <v>58.32</v>
      </c>
      <c r="U386" s="43"/>
      <c r="V386" s="43"/>
      <c r="W386" s="43">
        <v>4</v>
      </c>
      <c r="X386" s="43"/>
      <c r="Y386" s="43"/>
      <c r="Z386" s="43"/>
      <c r="AA386" s="43"/>
      <c r="AB386" s="43"/>
      <c r="AC386" s="43"/>
      <c r="AD386" s="43"/>
      <c r="AE386" s="43"/>
      <c r="AF386" s="43">
        <v>30</v>
      </c>
      <c r="AG386" s="44">
        <f t="shared" si="241"/>
        <v>4</v>
      </c>
      <c r="AH386" s="69"/>
      <c r="AI386" s="69">
        <v>1.23</v>
      </c>
      <c r="AJ386" s="69">
        <f t="shared" ref="AJ386:AJ418" si="253">AG386*AI386</f>
        <v>4.92</v>
      </c>
      <c r="AK386" s="43"/>
      <c r="AL386" s="43">
        <v>2</v>
      </c>
      <c r="AM386" s="43"/>
      <c r="AN386" s="43">
        <f>1+4</f>
        <v>5</v>
      </c>
      <c r="AO386" s="43"/>
      <c r="AP386" s="54"/>
      <c r="AQ386" s="54"/>
      <c r="AR386" s="54"/>
      <c r="AS386" s="54"/>
      <c r="AT386" s="54"/>
      <c r="AU386" s="54"/>
      <c r="AV386" s="54"/>
      <c r="AW386" s="45">
        <f t="shared" si="236"/>
        <v>37</v>
      </c>
      <c r="AX386" s="51">
        <v>3.8879999999999999</v>
      </c>
      <c r="AY386" s="45">
        <v>1.33</v>
      </c>
      <c r="AZ386" s="51">
        <f t="shared" ref="AZ386:AZ418" si="254">AW386*AY386</f>
        <v>49.21</v>
      </c>
      <c r="BA386" s="43"/>
      <c r="BB386" s="43"/>
      <c r="BC386" s="43"/>
      <c r="BD386" s="43"/>
      <c r="BE386" s="43"/>
      <c r="BF386" s="74"/>
      <c r="BG386" s="74"/>
      <c r="BH386" s="74"/>
      <c r="BI386" s="74"/>
      <c r="BJ386" s="74"/>
      <c r="BK386" s="43"/>
      <c r="BL386" s="43"/>
      <c r="BM386" s="47">
        <f t="shared" si="247"/>
        <v>0</v>
      </c>
      <c r="BN386" s="63"/>
      <c r="BO386" s="58">
        <f t="shared" si="237"/>
        <v>0</v>
      </c>
      <c r="BP386" s="142"/>
      <c r="BQ386" s="137"/>
      <c r="BR386" s="146">
        <v>37</v>
      </c>
      <c r="BS386" s="63">
        <f t="shared" si="238"/>
        <v>18.666666666666668</v>
      </c>
      <c r="BT386" s="63">
        <v>25</v>
      </c>
      <c r="BU386" s="577">
        <v>25</v>
      </c>
      <c r="BV386" s="566"/>
      <c r="BW386" s="139"/>
      <c r="BX386" s="59">
        <v>1.49</v>
      </c>
      <c r="BY386" s="59">
        <v>8.1</v>
      </c>
      <c r="BZ386" s="139"/>
      <c r="CA386" s="5">
        <f t="shared" si="239"/>
        <v>3.8879999999999999</v>
      </c>
      <c r="CB386" s="59">
        <f t="shared" si="240"/>
        <v>1.23</v>
      </c>
      <c r="CC386" s="587"/>
      <c r="CD386" s="596">
        <f t="shared" si="225"/>
        <v>2.5590000000000002</v>
      </c>
      <c r="CE386" s="5">
        <f t="shared" si="226"/>
        <v>63.975000000000001</v>
      </c>
      <c r="CF386" s="724"/>
      <c r="CG386" s="606"/>
      <c r="CH386" s="707" t="str">
        <f t="shared" si="219"/>
        <v/>
      </c>
      <c r="CI386" s="59" t="str">
        <f t="shared" si="220"/>
        <v/>
      </c>
      <c r="CJ386" s="530" t="e">
        <f t="shared" si="248"/>
        <v>#VALUE!</v>
      </c>
      <c r="CK386" s="727"/>
      <c r="CL386" s="792"/>
    </row>
    <row r="387" spans="1:90" ht="13.15" customHeight="1" x14ac:dyDescent="0.25">
      <c r="A387" s="737"/>
      <c r="B387" s="37"/>
      <c r="C387" s="714"/>
      <c r="D387" s="383">
        <v>381</v>
      </c>
      <c r="E387" s="131" t="s">
        <v>902</v>
      </c>
      <c r="F387" s="182" t="s">
        <v>903</v>
      </c>
      <c r="G387" s="293" t="s">
        <v>1264</v>
      </c>
      <c r="H387" s="9">
        <v>12</v>
      </c>
      <c r="I387" s="9">
        <v>1.88</v>
      </c>
      <c r="J387" s="42">
        <f t="shared" si="242"/>
        <v>2.6341463414634148</v>
      </c>
      <c r="K387" s="9">
        <v>3.24</v>
      </c>
      <c r="L387" s="9">
        <f t="shared" si="224"/>
        <v>31.609756097560979</v>
      </c>
      <c r="M387" s="9">
        <f t="shared" si="249"/>
        <v>38.880000000000003</v>
      </c>
      <c r="N387" s="140">
        <f t="shared" si="210"/>
        <v>3.5964000000000005</v>
      </c>
      <c r="O387" s="10">
        <f t="shared" si="211"/>
        <v>1.1339999999999999</v>
      </c>
      <c r="P387" s="10">
        <f t="shared" si="250"/>
        <v>43.156800000000004</v>
      </c>
      <c r="Q387" s="11">
        <f t="shared" si="212"/>
        <v>4.3740000000000006</v>
      </c>
      <c r="R387" s="12">
        <f t="shared" si="251"/>
        <v>52.488000000000007</v>
      </c>
      <c r="S387" s="4">
        <f t="shared" si="213"/>
        <v>3.8879999999999999</v>
      </c>
      <c r="T387" s="137">
        <f t="shared" si="252"/>
        <v>46.655999999999999</v>
      </c>
      <c r="U387" s="43"/>
      <c r="V387" s="43"/>
      <c r="W387" s="43">
        <v>2</v>
      </c>
      <c r="X387" s="43"/>
      <c r="Y387" s="43"/>
      <c r="Z387" s="43"/>
      <c r="AA387" s="43"/>
      <c r="AB387" s="43"/>
      <c r="AC387" s="43"/>
      <c r="AD387" s="43"/>
      <c r="AE387" s="43"/>
      <c r="AF387" s="43">
        <v>30</v>
      </c>
      <c r="AG387" s="44">
        <f t="shared" si="241"/>
        <v>2</v>
      </c>
      <c r="AH387" s="44">
        <v>1.88</v>
      </c>
      <c r="AI387" s="44">
        <v>1.23</v>
      </c>
      <c r="AJ387" s="44">
        <f t="shared" si="253"/>
        <v>2.46</v>
      </c>
      <c r="AK387" s="43"/>
      <c r="AL387" s="43"/>
      <c r="AM387" s="43"/>
      <c r="AN387" s="43">
        <v>4</v>
      </c>
      <c r="AO387" s="43"/>
      <c r="AP387" s="54"/>
      <c r="AQ387" s="54"/>
      <c r="AR387" s="54"/>
      <c r="AS387" s="54"/>
      <c r="AT387" s="54"/>
      <c r="AU387" s="54"/>
      <c r="AV387" s="54"/>
      <c r="AW387" s="45">
        <f t="shared" si="236"/>
        <v>34</v>
      </c>
      <c r="AX387" s="51">
        <v>3.8879999999999999</v>
      </c>
      <c r="AY387" s="45">
        <v>1.33</v>
      </c>
      <c r="AZ387" s="51">
        <f t="shared" si="254"/>
        <v>45.22</v>
      </c>
      <c r="BA387" s="43"/>
      <c r="BB387" s="43"/>
      <c r="BC387" s="43"/>
      <c r="BD387" s="43"/>
      <c r="BE387" s="43"/>
      <c r="BF387" s="74"/>
      <c r="BG387" s="74"/>
      <c r="BH387" s="74"/>
      <c r="BI387" s="74"/>
      <c r="BJ387" s="74"/>
      <c r="BK387" s="43"/>
      <c r="BL387" s="43"/>
      <c r="BM387" s="47">
        <f t="shared" si="247"/>
        <v>0</v>
      </c>
      <c r="BN387" s="59"/>
      <c r="BO387" s="60">
        <f t="shared" si="237"/>
        <v>0</v>
      </c>
      <c r="BP387" s="142"/>
      <c r="BQ387" s="137"/>
      <c r="BR387" s="146">
        <v>34</v>
      </c>
      <c r="BS387" s="63">
        <f t="shared" si="238"/>
        <v>16</v>
      </c>
      <c r="BT387" s="63">
        <v>25</v>
      </c>
      <c r="BU387" s="577">
        <v>25</v>
      </c>
      <c r="BV387" s="566"/>
      <c r="BW387" s="139"/>
      <c r="BX387" s="59">
        <v>1.49</v>
      </c>
      <c r="BY387" s="59">
        <v>8.1</v>
      </c>
      <c r="BZ387" s="139"/>
      <c r="CA387" s="5">
        <f t="shared" si="239"/>
        <v>1.88</v>
      </c>
      <c r="CB387" s="59">
        <f t="shared" si="240"/>
        <v>1.23</v>
      </c>
      <c r="CC387" s="587"/>
      <c r="CD387" s="596">
        <f t="shared" si="225"/>
        <v>1.5549999999999999</v>
      </c>
      <c r="CE387" s="5">
        <f t="shared" si="226"/>
        <v>38.875</v>
      </c>
      <c r="CF387" s="724"/>
      <c r="CG387" s="606"/>
      <c r="CH387" s="707" t="str">
        <f t="shared" si="219"/>
        <v/>
      </c>
      <c r="CI387" s="59" t="str">
        <f t="shared" si="220"/>
        <v/>
      </c>
      <c r="CJ387" s="530" t="e">
        <f t="shared" si="248"/>
        <v>#VALUE!</v>
      </c>
      <c r="CK387" s="727"/>
      <c r="CL387" s="792"/>
    </row>
    <row r="388" spans="1:90" ht="13.15" customHeight="1" x14ac:dyDescent="0.25">
      <c r="A388" s="737"/>
      <c r="B388" s="37"/>
      <c r="C388" s="714"/>
      <c r="D388" s="383">
        <v>382</v>
      </c>
      <c r="E388" s="131" t="s">
        <v>904</v>
      </c>
      <c r="F388" s="182" t="s">
        <v>905</v>
      </c>
      <c r="G388" s="293" t="s">
        <v>1264</v>
      </c>
      <c r="H388" s="9">
        <v>15</v>
      </c>
      <c r="I388" s="80"/>
      <c r="J388" s="81">
        <f t="shared" si="242"/>
        <v>2.1359940872135992</v>
      </c>
      <c r="K388" s="80">
        <v>2.627272727272727</v>
      </c>
      <c r="L388" s="80">
        <f t="shared" si="224"/>
        <v>32.03991130820399</v>
      </c>
      <c r="M388" s="80">
        <f t="shared" si="249"/>
        <v>39.409090909090907</v>
      </c>
      <c r="N388" s="140">
        <f t="shared" si="210"/>
        <v>2.9162727272727271</v>
      </c>
      <c r="O388" s="10">
        <f t="shared" si="211"/>
        <v>0.91954545454545433</v>
      </c>
      <c r="P388" s="10">
        <f t="shared" si="250"/>
        <v>43.744090909090907</v>
      </c>
      <c r="Q388" s="11">
        <f t="shared" si="212"/>
        <v>3.5468181818181814</v>
      </c>
      <c r="R388" s="12">
        <f t="shared" si="251"/>
        <v>53.202272727272721</v>
      </c>
      <c r="S388" s="4">
        <f t="shared" si="213"/>
        <v>3.1527272727272724</v>
      </c>
      <c r="T388" s="137">
        <f t="shared" si="252"/>
        <v>47.290909090909082</v>
      </c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>
        <v>30</v>
      </c>
      <c r="AG388" s="44">
        <f t="shared" si="241"/>
        <v>0</v>
      </c>
      <c r="AH388" s="63"/>
      <c r="AI388" s="63"/>
      <c r="AJ388" s="63">
        <f t="shared" si="253"/>
        <v>0</v>
      </c>
      <c r="AK388" s="43"/>
      <c r="AL388" s="43"/>
      <c r="AM388" s="43"/>
      <c r="AN388" s="43">
        <f>4+7</f>
        <v>11</v>
      </c>
      <c r="AO388" s="43"/>
      <c r="AP388" s="54"/>
      <c r="AQ388" s="54"/>
      <c r="AR388" s="54"/>
      <c r="AS388" s="54"/>
      <c r="AT388" s="54"/>
      <c r="AU388" s="54"/>
      <c r="AV388" s="54"/>
      <c r="AW388" s="45">
        <f t="shared" si="236"/>
        <v>41</v>
      </c>
      <c r="AX388" s="51">
        <v>3.152727273</v>
      </c>
      <c r="AY388" s="45">
        <v>1.35</v>
      </c>
      <c r="AZ388" s="51">
        <f t="shared" si="254"/>
        <v>55.35</v>
      </c>
      <c r="BA388" s="43"/>
      <c r="BB388" s="43"/>
      <c r="BC388" s="43"/>
      <c r="BD388" s="43"/>
      <c r="BE388" s="43"/>
      <c r="BF388" s="74"/>
      <c r="BG388" s="74"/>
      <c r="BH388" s="74"/>
      <c r="BI388" s="74"/>
      <c r="BJ388" s="74"/>
      <c r="BK388" s="43"/>
      <c r="BL388" s="43"/>
      <c r="BM388" s="47">
        <f t="shared" si="247"/>
        <v>0</v>
      </c>
      <c r="BN388" s="59"/>
      <c r="BO388" s="60">
        <f t="shared" si="237"/>
        <v>0</v>
      </c>
      <c r="BP388" s="141"/>
      <c r="BQ388" s="137"/>
      <c r="BR388" s="146">
        <v>41</v>
      </c>
      <c r="BS388" s="63">
        <f t="shared" si="238"/>
        <v>18.666666666666668</v>
      </c>
      <c r="BT388" s="63">
        <v>30</v>
      </c>
      <c r="BU388" s="577">
        <v>30</v>
      </c>
      <c r="BV388" s="566"/>
      <c r="BW388" s="139"/>
      <c r="BX388" s="59">
        <v>1.49</v>
      </c>
      <c r="BY388" s="59">
        <v>8.1</v>
      </c>
      <c r="BZ388" s="139"/>
      <c r="CA388" s="5">
        <f t="shared" si="239"/>
        <v>3.152727273</v>
      </c>
      <c r="CB388" s="59">
        <f t="shared" si="240"/>
        <v>1.35</v>
      </c>
      <c r="CC388" s="587"/>
      <c r="CD388" s="596">
        <f t="shared" si="225"/>
        <v>2.2513636364999998</v>
      </c>
      <c r="CE388" s="5">
        <f t="shared" si="226"/>
        <v>67.540909094999989</v>
      </c>
      <c r="CF388" s="724"/>
      <c r="CG388" s="606"/>
      <c r="CH388" s="707" t="str">
        <f t="shared" si="219"/>
        <v/>
      </c>
      <c r="CI388" s="59" t="str">
        <f t="shared" si="220"/>
        <v/>
      </c>
      <c r="CJ388" s="530" t="e">
        <f t="shared" si="248"/>
        <v>#VALUE!</v>
      </c>
      <c r="CK388" s="727"/>
      <c r="CL388" s="792"/>
    </row>
    <row r="389" spans="1:90" ht="13.15" customHeight="1" x14ac:dyDescent="0.25">
      <c r="A389" s="737"/>
      <c r="B389" s="37">
        <v>5</v>
      </c>
      <c r="C389" s="714"/>
      <c r="D389" s="383">
        <v>383</v>
      </c>
      <c r="E389" s="131" t="s">
        <v>906</v>
      </c>
      <c r="F389" s="182" t="s">
        <v>907</v>
      </c>
      <c r="G389" s="293" t="s">
        <v>1264</v>
      </c>
      <c r="H389" s="9">
        <v>30</v>
      </c>
      <c r="I389" s="9">
        <v>3.66</v>
      </c>
      <c r="J389" s="42">
        <f t="shared" si="242"/>
        <v>6.7936641435379865</v>
      </c>
      <c r="K389" s="9">
        <v>8.3562068965517238</v>
      </c>
      <c r="L389" s="9">
        <f t="shared" si="224"/>
        <v>203.80992430613961</v>
      </c>
      <c r="M389" s="9">
        <f t="shared" si="249"/>
        <v>250.68620689655171</v>
      </c>
      <c r="N389" s="140">
        <f t="shared" si="210"/>
        <v>9.2753896551724146</v>
      </c>
      <c r="O389" s="10">
        <f t="shared" si="211"/>
        <v>2.9246724137931031</v>
      </c>
      <c r="P389" s="10">
        <f t="shared" si="250"/>
        <v>278.26168965517246</v>
      </c>
      <c r="Q389" s="11">
        <f t="shared" si="212"/>
        <v>11.280879310344826</v>
      </c>
      <c r="R389" s="12">
        <f t="shared" si="251"/>
        <v>338.42637931034477</v>
      </c>
      <c r="S389" s="4">
        <f t="shared" si="213"/>
        <v>10.027448275862069</v>
      </c>
      <c r="T389" s="137">
        <f t="shared" si="252"/>
        <v>300.82344827586206</v>
      </c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>
        <v>30</v>
      </c>
      <c r="AG389" s="44">
        <f t="shared" si="241"/>
        <v>0</v>
      </c>
      <c r="AH389" s="44">
        <v>3.66</v>
      </c>
      <c r="AI389" s="44">
        <v>3.18</v>
      </c>
      <c r="AJ389" s="44">
        <f t="shared" si="253"/>
        <v>0</v>
      </c>
      <c r="AK389" s="43">
        <v>3</v>
      </c>
      <c r="AL389" s="43">
        <v>2</v>
      </c>
      <c r="AM389" s="43"/>
      <c r="AN389" s="43">
        <f>3+4+3</f>
        <v>10</v>
      </c>
      <c r="AO389" s="43">
        <f>2+8</f>
        <v>10</v>
      </c>
      <c r="AP389" s="54"/>
      <c r="AQ389" s="54"/>
      <c r="AR389" s="54"/>
      <c r="AS389" s="54"/>
      <c r="AT389" s="54"/>
      <c r="AU389" s="54"/>
      <c r="AV389" s="54"/>
      <c r="AW389" s="45">
        <f t="shared" si="236"/>
        <v>55</v>
      </c>
      <c r="AX389" s="51">
        <v>10.02744828</v>
      </c>
      <c r="AY389" s="45">
        <v>3.45</v>
      </c>
      <c r="AZ389" s="51">
        <f t="shared" si="254"/>
        <v>189.75</v>
      </c>
      <c r="BA389" s="43"/>
      <c r="BB389" s="43"/>
      <c r="BC389" s="43"/>
      <c r="BD389" s="43"/>
      <c r="BE389" s="43"/>
      <c r="BF389" s="74"/>
      <c r="BG389" s="74"/>
      <c r="BH389" s="74"/>
      <c r="BI389" s="74"/>
      <c r="BJ389" s="74"/>
      <c r="BK389" s="43"/>
      <c r="BL389" s="43"/>
      <c r="BM389" s="47">
        <f t="shared" si="247"/>
        <v>0</v>
      </c>
      <c r="BN389" s="59"/>
      <c r="BO389" s="60">
        <f t="shared" si="237"/>
        <v>0</v>
      </c>
      <c r="BP389" s="141"/>
      <c r="BQ389" s="137"/>
      <c r="BR389" s="146">
        <v>55</v>
      </c>
      <c r="BS389" s="63">
        <f t="shared" si="238"/>
        <v>28.333333333333332</v>
      </c>
      <c r="BT389" s="63">
        <v>45</v>
      </c>
      <c r="BU389" s="577">
        <v>80</v>
      </c>
      <c r="BV389" s="566"/>
      <c r="BW389" s="139"/>
      <c r="BX389" s="59">
        <v>3.84</v>
      </c>
      <c r="BY389" s="59">
        <v>20.89</v>
      </c>
      <c r="BZ389" s="139"/>
      <c r="CA389" s="5">
        <f t="shared" si="239"/>
        <v>3.66</v>
      </c>
      <c r="CB389" s="59">
        <f t="shared" si="240"/>
        <v>3.18</v>
      </c>
      <c r="CC389" s="587"/>
      <c r="CD389" s="596">
        <f t="shared" si="225"/>
        <v>3.42</v>
      </c>
      <c r="CE389" s="5">
        <f t="shared" si="226"/>
        <v>273.60000000000002</v>
      </c>
      <c r="CF389" s="724"/>
      <c r="CG389" s="606"/>
      <c r="CH389" s="707" t="str">
        <f t="shared" si="219"/>
        <v/>
      </c>
      <c r="CI389" s="59" t="str">
        <f t="shared" si="220"/>
        <v/>
      </c>
      <c r="CJ389" s="530" t="e">
        <f t="shared" si="248"/>
        <v>#VALUE!</v>
      </c>
      <c r="CK389" s="727"/>
      <c r="CL389" s="792"/>
    </row>
    <row r="390" spans="1:90" ht="13.15" customHeight="1" x14ac:dyDescent="0.25">
      <c r="A390" s="737"/>
      <c r="B390" s="37"/>
      <c r="C390" s="714"/>
      <c r="D390" s="383">
        <v>384</v>
      </c>
      <c r="E390" s="131" t="s">
        <v>965</v>
      </c>
      <c r="F390" s="182" t="s">
        <v>966</v>
      </c>
      <c r="G390" s="293" t="s">
        <v>1264</v>
      </c>
      <c r="H390" s="9">
        <v>12</v>
      </c>
      <c r="I390" s="80"/>
      <c r="J390" s="81">
        <f t="shared" si="242"/>
        <v>6.7933604336043363</v>
      </c>
      <c r="K390" s="80">
        <v>8.355833333333333</v>
      </c>
      <c r="L390" s="80">
        <f t="shared" si="224"/>
        <v>81.520325203252028</v>
      </c>
      <c r="M390" s="80">
        <f t="shared" si="249"/>
        <v>100.27</v>
      </c>
      <c r="N390" s="140">
        <f t="shared" si="210"/>
        <v>9.2749750000000013</v>
      </c>
      <c r="O390" s="10">
        <f t="shared" si="211"/>
        <v>2.9245416666666664</v>
      </c>
      <c r="P390" s="10">
        <f t="shared" si="250"/>
        <v>111.29970000000002</v>
      </c>
      <c r="Q390" s="11">
        <f t="shared" si="212"/>
        <v>11.280374999999999</v>
      </c>
      <c r="R390" s="12">
        <f t="shared" si="251"/>
        <v>135.36449999999999</v>
      </c>
      <c r="S390" s="4">
        <f t="shared" si="213"/>
        <v>10.026999999999999</v>
      </c>
      <c r="T390" s="137">
        <f t="shared" si="252"/>
        <v>120.32399999999998</v>
      </c>
      <c r="U390" s="43"/>
      <c r="V390" s="43"/>
      <c r="W390" s="43">
        <v>3</v>
      </c>
      <c r="X390" s="43"/>
      <c r="Y390" s="43"/>
      <c r="Z390" s="43"/>
      <c r="AA390" s="43"/>
      <c r="AB390" s="43"/>
      <c r="AC390" s="43"/>
      <c r="AD390" s="43"/>
      <c r="AE390" s="43"/>
      <c r="AF390" s="43">
        <v>30</v>
      </c>
      <c r="AG390" s="44">
        <f t="shared" si="241"/>
        <v>3</v>
      </c>
      <c r="AH390" s="69"/>
      <c r="AI390" s="69">
        <v>3.3</v>
      </c>
      <c r="AJ390" s="69">
        <f t="shared" si="253"/>
        <v>9.8999999999999986</v>
      </c>
      <c r="AK390" s="43">
        <v>1</v>
      </c>
      <c r="AL390" s="43"/>
      <c r="AM390" s="43"/>
      <c r="AN390" s="43">
        <f>3+3</f>
        <v>6</v>
      </c>
      <c r="AO390" s="43">
        <v>6</v>
      </c>
      <c r="AP390" s="54"/>
      <c r="AQ390" s="54"/>
      <c r="AR390" s="54"/>
      <c r="AS390" s="54"/>
      <c r="AT390" s="54"/>
      <c r="AU390" s="54"/>
      <c r="AV390" s="54"/>
      <c r="AW390" s="45">
        <f t="shared" si="236"/>
        <v>43</v>
      </c>
      <c r="AX390" s="51">
        <v>10.026999999999999</v>
      </c>
      <c r="AY390" s="45">
        <v>3.45</v>
      </c>
      <c r="AZ390" s="51">
        <f t="shared" si="254"/>
        <v>148.35</v>
      </c>
      <c r="BA390" s="43"/>
      <c r="BB390" s="43"/>
      <c r="BC390" s="43"/>
      <c r="BD390" s="43"/>
      <c r="BE390" s="43"/>
      <c r="BF390" s="74"/>
      <c r="BG390" s="74"/>
      <c r="BH390" s="74"/>
      <c r="BI390" s="74"/>
      <c r="BJ390" s="74"/>
      <c r="BK390" s="43"/>
      <c r="BL390" s="43"/>
      <c r="BM390" s="47">
        <f t="shared" si="247"/>
        <v>0</v>
      </c>
      <c r="BN390" s="59"/>
      <c r="BO390" s="60">
        <f t="shared" si="237"/>
        <v>0</v>
      </c>
      <c r="BP390" s="142"/>
      <c r="BQ390" s="137"/>
      <c r="BR390" s="146">
        <v>43</v>
      </c>
      <c r="BS390" s="63">
        <f t="shared" si="238"/>
        <v>19.333333333333332</v>
      </c>
      <c r="BT390" s="63">
        <v>30</v>
      </c>
      <c r="BU390" s="577">
        <v>90</v>
      </c>
      <c r="BV390" s="566"/>
      <c r="BW390" s="139"/>
      <c r="BX390" s="59">
        <v>3.84</v>
      </c>
      <c r="BY390" s="59">
        <v>20.89</v>
      </c>
      <c r="BZ390" s="139"/>
      <c r="CA390" s="5">
        <f t="shared" si="239"/>
        <v>10.026999999999999</v>
      </c>
      <c r="CB390" s="59">
        <f t="shared" si="240"/>
        <v>3.3</v>
      </c>
      <c r="CC390" s="587"/>
      <c r="CD390" s="596">
        <f t="shared" si="225"/>
        <v>6.6634999999999991</v>
      </c>
      <c r="CE390" s="5">
        <f t="shared" si="226"/>
        <v>599.71499999999992</v>
      </c>
      <c r="CF390" s="724"/>
      <c r="CG390" s="606"/>
      <c r="CH390" s="707" t="str">
        <f t="shared" si="219"/>
        <v/>
      </c>
      <c r="CI390" s="59" t="str">
        <f t="shared" si="220"/>
        <v/>
      </c>
      <c r="CJ390" s="530" t="e">
        <f t="shared" si="248"/>
        <v>#VALUE!</v>
      </c>
      <c r="CK390" s="727"/>
      <c r="CL390" s="792"/>
    </row>
    <row r="391" spans="1:90" ht="13.15" customHeight="1" x14ac:dyDescent="0.25">
      <c r="A391" s="737"/>
      <c r="B391" s="37"/>
      <c r="C391" s="714"/>
      <c r="D391" s="383">
        <v>385</v>
      </c>
      <c r="E391" s="131" t="s">
        <v>967</v>
      </c>
      <c r="F391" s="182" t="s">
        <v>968</v>
      </c>
      <c r="G391" s="293" t="s">
        <v>1264</v>
      </c>
      <c r="H391" s="9">
        <v>10</v>
      </c>
      <c r="I391" s="80"/>
      <c r="J391" s="81">
        <f t="shared" si="242"/>
        <v>6.79349593495935</v>
      </c>
      <c r="K391" s="80">
        <v>8.3559999999999999</v>
      </c>
      <c r="L391" s="80">
        <f t="shared" si="224"/>
        <v>67.934959349593498</v>
      </c>
      <c r="M391" s="80">
        <f t="shared" si="249"/>
        <v>83.56</v>
      </c>
      <c r="N391" s="140">
        <f t="shared" si="210"/>
        <v>9.2751600000000014</v>
      </c>
      <c r="O391" s="10">
        <f t="shared" si="211"/>
        <v>2.9245999999999999</v>
      </c>
      <c r="P391" s="10">
        <f t="shared" si="250"/>
        <v>92.75160000000001</v>
      </c>
      <c r="Q391" s="11">
        <f t="shared" si="212"/>
        <v>11.2806</v>
      </c>
      <c r="R391" s="12">
        <f t="shared" si="251"/>
        <v>112.806</v>
      </c>
      <c r="S391" s="4">
        <f t="shared" si="213"/>
        <v>10.027199999999999</v>
      </c>
      <c r="T391" s="137">
        <f t="shared" si="252"/>
        <v>100.27199999999999</v>
      </c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>
        <v>30</v>
      </c>
      <c r="AG391" s="44">
        <f t="shared" si="241"/>
        <v>0</v>
      </c>
      <c r="AH391" s="63"/>
      <c r="AI391" s="63"/>
      <c r="AJ391" s="63">
        <f t="shared" si="253"/>
        <v>0</v>
      </c>
      <c r="AK391" s="43">
        <v>3</v>
      </c>
      <c r="AL391" s="43">
        <v>2</v>
      </c>
      <c r="AM391" s="43"/>
      <c r="AN391" s="43">
        <f>2+2+4+3</f>
        <v>11</v>
      </c>
      <c r="AO391" s="43">
        <f>2+6</f>
        <v>8</v>
      </c>
      <c r="AP391" s="54"/>
      <c r="AQ391" s="54"/>
      <c r="AR391" s="54"/>
      <c r="AS391" s="54"/>
      <c r="AT391" s="54"/>
      <c r="AU391" s="54"/>
      <c r="AV391" s="54"/>
      <c r="AW391" s="45">
        <f t="shared" si="236"/>
        <v>54</v>
      </c>
      <c r="AX391" s="51">
        <v>10.027200000000001</v>
      </c>
      <c r="AY391" s="45">
        <v>3.45</v>
      </c>
      <c r="AZ391" s="51">
        <f t="shared" si="254"/>
        <v>186.3</v>
      </c>
      <c r="BA391" s="43"/>
      <c r="BB391" s="43"/>
      <c r="BC391" s="43"/>
      <c r="BD391" s="43"/>
      <c r="BE391" s="43"/>
      <c r="BF391" s="74"/>
      <c r="BG391" s="74"/>
      <c r="BH391" s="74"/>
      <c r="BI391" s="74"/>
      <c r="BJ391" s="74"/>
      <c r="BK391" s="43"/>
      <c r="BL391" s="43"/>
      <c r="BM391" s="47">
        <f t="shared" si="247"/>
        <v>0</v>
      </c>
      <c r="BN391" s="59"/>
      <c r="BO391" s="60">
        <f t="shared" si="237"/>
        <v>0</v>
      </c>
      <c r="BP391" s="141"/>
      <c r="BQ391" s="137"/>
      <c r="BR391" s="146">
        <v>54</v>
      </c>
      <c r="BS391" s="63">
        <f t="shared" si="238"/>
        <v>21.333333333333332</v>
      </c>
      <c r="BT391" s="63">
        <v>40</v>
      </c>
      <c r="BU391" s="577">
        <v>80</v>
      </c>
      <c r="BV391" s="566"/>
      <c r="BW391" s="139"/>
      <c r="BX391" s="59">
        <v>3.84</v>
      </c>
      <c r="BY391" s="59">
        <v>20.89</v>
      </c>
      <c r="BZ391" s="139"/>
      <c r="CA391" s="5">
        <f t="shared" si="239"/>
        <v>10.027200000000001</v>
      </c>
      <c r="CB391" s="59">
        <f t="shared" si="240"/>
        <v>3.45</v>
      </c>
      <c r="CC391" s="587"/>
      <c r="CD391" s="596">
        <f t="shared" si="225"/>
        <v>6.7385999999999999</v>
      </c>
      <c r="CE391" s="5">
        <f t="shared" si="226"/>
        <v>539.08799999999997</v>
      </c>
      <c r="CF391" s="724"/>
      <c r="CG391" s="606"/>
      <c r="CH391" s="707" t="str">
        <f t="shared" si="219"/>
        <v/>
      </c>
      <c r="CI391" s="59" t="str">
        <f t="shared" si="220"/>
        <v/>
      </c>
      <c r="CJ391" s="530" t="e">
        <f t="shared" si="248"/>
        <v>#VALUE!</v>
      </c>
      <c r="CK391" s="727"/>
      <c r="CL391" s="792"/>
    </row>
    <row r="392" spans="1:90" ht="13.15" customHeight="1" x14ac:dyDescent="0.25">
      <c r="A392" s="737"/>
      <c r="B392" s="37"/>
      <c r="C392" s="714"/>
      <c r="D392" s="383">
        <v>386</v>
      </c>
      <c r="E392" s="131" t="s">
        <v>969</v>
      </c>
      <c r="F392" s="182" t="s">
        <v>970</v>
      </c>
      <c r="G392" s="293" t="s">
        <v>1264</v>
      </c>
      <c r="H392" s="9">
        <v>16</v>
      </c>
      <c r="I392" s="9">
        <v>3.96</v>
      </c>
      <c r="J392" s="42">
        <f t="shared" si="242"/>
        <v>6.7942073170731714</v>
      </c>
      <c r="K392" s="9">
        <v>8.3568750000000005</v>
      </c>
      <c r="L392" s="9">
        <f t="shared" si="224"/>
        <v>108.70731707317074</v>
      </c>
      <c r="M392" s="9">
        <f t="shared" si="249"/>
        <v>133.71</v>
      </c>
      <c r="N392" s="140">
        <f t="shared" si="210"/>
        <v>9.2761312500000006</v>
      </c>
      <c r="O392" s="10">
        <f t="shared" si="211"/>
        <v>2.9249062499999998</v>
      </c>
      <c r="P392" s="10">
        <f t="shared" si="250"/>
        <v>148.41810000000001</v>
      </c>
      <c r="Q392" s="11">
        <f t="shared" si="212"/>
        <v>11.28178125</v>
      </c>
      <c r="R392" s="12">
        <f t="shared" si="251"/>
        <v>180.5085</v>
      </c>
      <c r="S392" s="4">
        <f t="shared" si="213"/>
        <v>10.02825</v>
      </c>
      <c r="T392" s="137">
        <f t="shared" si="252"/>
        <v>160.452</v>
      </c>
      <c r="U392" s="43"/>
      <c r="V392" s="43">
        <v>1</v>
      </c>
      <c r="W392" s="43">
        <v>2</v>
      </c>
      <c r="X392" s="43"/>
      <c r="Y392" s="43"/>
      <c r="Z392" s="43"/>
      <c r="AA392" s="43"/>
      <c r="AB392" s="43"/>
      <c r="AC392" s="43"/>
      <c r="AD392" s="43"/>
      <c r="AE392" s="43"/>
      <c r="AF392" s="43">
        <v>15</v>
      </c>
      <c r="AG392" s="44">
        <f t="shared" si="241"/>
        <v>3</v>
      </c>
      <c r="AH392" s="44">
        <v>3.96</v>
      </c>
      <c r="AI392" s="44">
        <v>3.18</v>
      </c>
      <c r="AJ392" s="44">
        <f t="shared" si="253"/>
        <v>9.5400000000000009</v>
      </c>
      <c r="AK392" s="43"/>
      <c r="AL392" s="43">
        <v>1</v>
      </c>
      <c r="AM392" s="43">
        <v>5</v>
      </c>
      <c r="AN392" s="43">
        <f>1+1+6</f>
        <v>8</v>
      </c>
      <c r="AO392" s="43">
        <v>5</v>
      </c>
      <c r="AP392" s="54"/>
      <c r="AQ392" s="54"/>
      <c r="AR392" s="54"/>
      <c r="AS392" s="54"/>
      <c r="AT392" s="54"/>
      <c r="AU392" s="54"/>
      <c r="AV392" s="54"/>
      <c r="AW392" s="45">
        <f t="shared" si="236"/>
        <v>34</v>
      </c>
      <c r="AX392" s="51">
        <v>10.02825</v>
      </c>
      <c r="AY392" s="45">
        <v>3.45</v>
      </c>
      <c r="AZ392" s="51">
        <f t="shared" si="254"/>
        <v>117.30000000000001</v>
      </c>
      <c r="BA392" s="43"/>
      <c r="BB392" s="43"/>
      <c r="BC392" s="43"/>
      <c r="BD392" s="43"/>
      <c r="BE392" s="43"/>
      <c r="BF392" s="74"/>
      <c r="BG392" s="74"/>
      <c r="BH392" s="74"/>
      <c r="BI392" s="74"/>
      <c r="BJ392" s="74"/>
      <c r="BK392" s="43"/>
      <c r="BL392" s="43"/>
      <c r="BM392" s="47">
        <f t="shared" si="247"/>
        <v>0</v>
      </c>
      <c r="BN392" s="59"/>
      <c r="BO392" s="60">
        <f t="shared" si="237"/>
        <v>0</v>
      </c>
      <c r="BP392" s="142"/>
      <c r="BQ392" s="137"/>
      <c r="BR392" s="146">
        <v>34</v>
      </c>
      <c r="BS392" s="63">
        <f t="shared" si="238"/>
        <v>17.666666666666668</v>
      </c>
      <c r="BT392" s="63">
        <v>25</v>
      </c>
      <c r="BU392" s="577">
        <v>40</v>
      </c>
      <c r="BV392" s="566"/>
      <c r="BW392" s="139"/>
      <c r="BX392" s="59">
        <v>3.84</v>
      </c>
      <c r="BY392" s="59">
        <v>20.89</v>
      </c>
      <c r="BZ392" s="139"/>
      <c r="CA392" s="5">
        <f t="shared" si="239"/>
        <v>3.96</v>
      </c>
      <c r="CB392" s="59">
        <f t="shared" si="240"/>
        <v>3.18</v>
      </c>
      <c r="CC392" s="587"/>
      <c r="CD392" s="596">
        <f t="shared" si="225"/>
        <v>3.5700000000000003</v>
      </c>
      <c r="CE392" s="5">
        <f t="shared" si="226"/>
        <v>142.80000000000001</v>
      </c>
      <c r="CF392" s="724"/>
      <c r="CG392" s="606"/>
      <c r="CH392" s="707" t="str">
        <f t="shared" ref="CH392:CH455" si="255">IF(ISBLANK(CG392),"",IF(AND(CG392&gt;=0%,CG392&lt;=70%),ROUND(CG392,4),"ΜΗ ΑΠΟΔΕΚΤΟ"))</f>
        <v/>
      </c>
      <c r="CI392" s="59" t="str">
        <f t="shared" ref="CI392:CI455" si="256">IF(ISBLANK(CG392),"",CD392-CH392*CD392)</f>
        <v/>
      </c>
      <c r="CJ392" s="530" t="e">
        <f t="shared" si="248"/>
        <v>#VALUE!</v>
      </c>
      <c r="CK392" s="727"/>
      <c r="CL392" s="792"/>
    </row>
    <row r="393" spans="1:90" ht="13.15" customHeight="1" x14ac:dyDescent="0.25">
      <c r="A393" s="737"/>
      <c r="B393" s="37"/>
      <c r="C393" s="714"/>
      <c r="D393" s="383">
        <v>387</v>
      </c>
      <c r="E393" s="131"/>
      <c r="F393" s="182" t="s">
        <v>1250</v>
      </c>
      <c r="G393" s="293" t="s">
        <v>1264</v>
      </c>
      <c r="H393" s="9"/>
      <c r="I393" s="9"/>
      <c r="J393" s="42"/>
      <c r="K393" s="9"/>
      <c r="L393" s="9"/>
      <c r="M393" s="9"/>
      <c r="N393" s="140"/>
      <c r="O393" s="10"/>
      <c r="P393" s="10"/>
      <c r="Q393" s="11"/>
      <c r="R393" s="12"/>
      <c r="S393" s="4"/>
      <c r="T393" s="137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4"/>
      <c r="AH393" s="44"/>
      <c r="AI393" s="44"/>
      <c r="AJ393" s="44"/>
      <c r="AK393" s="43"/>
      <c r="AL393" s="43"/>
      <c r="AM393" s="43"/>
      <c r="AN393" s="43"/>
      <c r="AO393" s="43"/>
      <c r="AP393" s="54"/>
      <c r="AQ393" s="54"/>
      <c r="AR393" s="54"/>
      <c r="AS393" s="54"/>
      <c r="AT393" s="54"/>
      <c r="AU393" s="54"/>
      <c r="AV393" s="54"/>
      <c r="AW393" s="45"/>
      <c r="AX393" s="51"/>
      <c r="AY393" s="45"/>
      <c r="AZ393" s="51"/>
      <c r="BA393" s="43"/>
      <c r="BB393" s="43"/>
      <c r="BC393" s="43"/>
      <c r="BD393" s="43"/>
      <c r="BE393" s="43"/>
      <c r="BF393" s="74"/>
      <c r="BG393" s="74"/>
      <c r="BH393" s="74"/>
      <c r="BI393" s="74"/>
      <c r="BJ393" s="74"/>
      <c r="BK393" s="43"/>
      <c r="BL393" s="43"/>
      <c r="BM393" s="47"/>
      <c r="BN393" s="59"/>
      <c r="BO393" s="60"/>
      <c r="BP393" s="142"/>
      <c r="BQ393" s="137"/>
      <c r="BR393" s="146"/>
      <c r="BS393" s="63"/>
      <c r="BT393" s="63"/>
      <c r="BU393" s="577">
        <v>30</v>
      </c>
      <c r="BV393" s="566"/>
      <c r="BW393" s="139"/>
      <c r="BX393" s="59"/>
      <c r="BY393" s="59"/>
      <c r="BZ393" s="139"/>
      <c r="CA393" s="5"/>
      <c r="CB393" s="59"/>
      <c r="CC393" s="587"/>
      <c r="CD393" s="596">
        <v>10.93</v>
      </c>
      <c r="CE393" s="5">
        <f t="shared" si="226"/>
        <v>327.9</v>
      </c>
      <c r="CF393" s="724"/>
      <c r="CG393" s="606"/>
      <c r="CH393" s="707" t="str">
        <f t="shared" si="255"/>
        <v/>
      </c>
      <c r="CI393" s="59" t="str">
        <f t="shared" si="256"/>
        <v/>
      </c>
      <c r="CJ393" s="530" t="e">
        <f t="shared" si="248"/>
        <v>#VALUE!</v>
      </c>
      <c r="CK393" s="727"/>
      <c r="CL393" s="792"/>
    </row>
    <row r="394" spans="1:90" ht="13.15" customHeight="1" x14ac:dyDescent="0.25">
      <c r="A394" s="737"/>
      <c r="B394" s="37"/>
      <c r="C394" s="714"/>
      <c r="D394" s="383">
        <v>388</v>
      </c>
      <c r="E394" s="131" t="s">
        <v>70</v>
      </c>
      <c r="F394" s="182" t="s">
        <v>71</v>
      </c>
      <c r="G394" s="293" t="s">
        <v>1264</v>
      </c>
      <c r="H394" s="9"/>
      <c r="I394" s="79"/>
      <c r="J394" s="68"/>
      <c r="K394" s="79"/>
      <c r="L394" s="79">
        <f t="shared" si="224"/>
        <v>0</v>
      </c>
      <c r="M394" s="79"/>
      <c r="N394" s="140"/>
      <c r="O394" s="10"/>
      <c r="P394" s="10"/>
      <c r="Q394" s="11"/>
      <c r="R394" s="12"/>
      <c r="S394" s="4"/>
      <c r="T394" s="137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4">
        <f t="shared" si="241"/>
        <v>0</v>
      </c>
      <c r="AH394" s="63"/>
      <c r="AI394" s="63"/>
      <c r="AJ394" s="63">
        <f t="shared" si="253"/>
        <v>0</v>
      </c>
      <c r="AK394" s="43"/>
      <c r="AL394" s="43"/>
      <c r="AM394" s="43"/>
      <c r="AN394" s="43"/>
      <c r="AO394" s="43"/>
      <c r="AP394" s="54"/>
      <c r="AQ394" s="54"/>
      <c r="AR394" s="54"/>
      <c r="AS394" s="54"/>
      <c r="AT394" s="54"/>
      <c r="AU394" s="54"/>
      <c r="AV394" s="54"/>
      <c r="AW394" s="45">
        <f t="shared" si="236"/>
        <v>0</v>
      </c>
      <c r="AX394" s="58"/>
      <c r="AY394" s="62"/>
      <c r="AZ394" s="58">
        <f t="shared" si="254"/>
        <v>0</v>
      </c>
      <c r="BA394" s="75"/>
      <c r="BB394" s="75"/>
      <c r="BC394" s="75"/>
      <c r="BD394" s="75"/>
      <c r="BE394" s="75"/>
      <c r="BF394" s="74"/>
      <c r="BG394" s="74">
        <v>2</v>
      </c>
      <c r="BH394" s="74"/>
      <c r="BI394" s="74"/>
      <c r="BJ394" s="74">
        <v>1</v>
      </c>
      <c r="BK394" s="75"/>
      <c r="BL394" s="75"/>
      <c r="BM394" s="47">
        <f t="shared" si="247"/>
        <v>3</v>
      </c>
      <c r="BN394" s="47">
        <v>10.5</v>
      </c>
      <c r="BO394" s="47">
        <f t="shared" si="237"/>
        <v>31.5</v>
      </c>
      <c r="BP394" s="136"/>
      <c r="BQ394" s="137"/>
      <c r="BR394" s="138">
        <v>3</v>
      </c>
      <c r="BS394" s="63">
        <f t="shared" ref="BS394:BS446" si="257">+(H394+AG394+AW394+BM394)/3</f>
        <v>1</v>
      </c>
      <c r="BT394" s="63">
        <f>BR394</f>
        <v>3</v>
      </c>
      <c r="BU394" s="577">
        <f>BR394</f>
        <v>3</v>
      </c>
      <c r="BV394" s="566"/>
      <c r="BW394" s="139"/>
      <c r="BX394" s="59">
        <v>4.83</v>
      </c>
      <c r="BY394" s="59">
        <v>26.25</v>
      </c>
      <c r="BZ394" s="139"/>
      <c r="CA394" s="5">
        <f t="shared" ref="CA394:CA446" si="258">MIN(I394,AH394,AX394,BN394,BY394)</f>
        <v>10.5</v>
      </c>
      <c r="CB394" s="59">
        <f t="shared" ref="CB394:CB446" si="259">MIN(J394,AH394,AI394,AX394,AY394,BN394,BX394)</f>
        <v>4.83</v>
      </c>
      <c r="CC394" s="587"/>
      <c r="CD394" s="596">
        <f t="shared" si="225"/>
        <v>7.665</v>
      </c>
      <c r="CE394" s="5">
        <f t="shared" si="226"/>
        <v>22.995000000000001</v>
      </c>
      <c r="CF394" s="724"/>
      <c r="CG394" s="606"/>
      <c r="CH394" s="707" t="str">
        <f t="shared" si="255"/>
        <v/>
      </c>
      <c r="CI394" s="59" t="str">
        <f t="shared" si="256"/>
        <v/>
      </c>
      <c r="CJ394" s="530" t="e">
        <f t="shared" si="248"/>
        <v>#VALUE!</v>
      </c>
      <c r="CK394" s="727"/>
      <c r="CL394" s="792"/>
    </row>
    <row r="395" spans="1:90" ht="13.15" customHeight="1" x14ac:dyDescent="0.25">
      <c r="A395" s="737"/>
      <c r="B395" s="37"/>
      <c r="C395" s="714"/>
      <c r="D395" s="383">
        <v>389</v>
      </c>
      <c r="E395" s="132" t="s">
        <v>188</v>
      </c>
      <c r="F395" s="183" t="s">
        <v>189</v>
      </c>
      <c r="G395" s="293" t="s">
        <v>1264</v>
      </c>
      <c r="H395" s="9">
        <v>0</v>
      </c>
      <c r="I395" s="9">
        <v>0.8</v>
      </c>
      <c r="J395" s="42"/>
      <c r="K395" s="9"/>
      <c r="L395" s="9">
        <f t="shared" si="224"/>
        <v>0</v>
      </c>
      <c r="M395" s="9"/>
      <c r="N395" s="140"/>
      <c r="O395" s="10"/>
      <c r="P395" s="10"/>
      <c r="Q395" s="11"/>
      <c r="R395" s="12"/>
      <c r="S395" s="4"/>
      <c r="T395" s="137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4">
        <f t="shared" si="241"/>
        <v>0</v>
      </c>
      <c r="AH395" s="44">
        <v>0.8</v>
      </c>
      <c r="AI395" s="44">
        <v>0.31</v>
      </c>
      <c r="AJ395" s="44">
        <f t="shared" si="253"/>
        <v>0</v>
      </c>
      <c r="AK395" s="43"/>
      <c r="AL395" s="43"/>
      <c r="AM395" s="43"/>
      <c r="AN395" s="43"/>
      <c r="AO395" s="43"/>
      <c r="AP395" s="54"/>
      <c r="AQ395" s="54"/>
      <c r="AR395" s="54"/>
      <c r="AS395" s="54"/>
      <c r="AT395" s="54"/>
      <c r="AU395" s="54"/>
      <c r="AV395" s="54"/>
      <c r="AW395" s="45">
        <f t="shared" si="236"/>
        <v>0</v>
      </c>
      <c r="AX395" s="58"/>
      <c r="AY395" s="62"/>
      <c r="AZ395" s="58">
        <f t="shared" si="254"/>
        <v>0</v>
      </c>
      <c r="BA395" s="75"/>
      <c r="BB395" s="75"/>
      <c r="BC395" s="75"/>
      <c r="BD395" s="75"/>
      <c r="BE395" s="75"/>
      <c r="BF395" s="74"/>
      <c r="BG395" s="74">
        <f>20+1</f>
        <v>21</v>
      </c>
      <c r="BH395" s="74"/>
      <c r="BI395" s="74"/>
      <c r="BJ395" s="74"/>
      <c r="BK395" s="75"/>
      <c r="BL395" s="75"/>
      <c r="BM395" s="47">
        <f t="shared" si="247"/>
        <v>21</v>
      </c>
      <c r="BN395" s="47">
        <v>0.82</v>
      </c>
      <c r="BO395" s="47">
        <f t="shared" si="237"/>
        <v>17.22</v>
      </c>
      <c r="BP395" s="136"/>
      <c r="BQ395" s="137"/>
      <c r="BR395" s="138">
        <v>21</v>
      </c>
      <c r="BS395" s="63">
        <f t="shared" si="257"/>
        <v>7</v>
      </c>
      <c r="BT395" s="63">
        <v>20</v>
      </c>
      <c r="BU395" s="577">
        <v>20</v>
      </c>
      <c r="BV395" s="566"/>
      <c r="BW395" s="139"/>
      <c r="BX395" s="59">
        <v>0.38</v>
      </c>
      <c r="BY395" s="59">
        <v>2.04</v>
      </c>
      <c r="BZ395" s="139"/>
      <c r="CA395" s="5">
        <f t="shared" si="258"/>
        <v>0.8</v>
      </c>
      <c r="CB395" s="59">
        <f t="shared" si="259"/>
        <v>0.31</v>
      </c>
      <c r="CC395" s="587"/>
      <c r="CD395" s="596">
        <f t="shared" si="225"/>
        <v>0.55500000000000005</v>
      </c>
      <c r="CE395" s="5">
        <f t="shared" si="226"/>
        <v>11.100000000000001</v>
      </c>
      <c r="CF395" s="724"/>
      <c r="CG395" s="606"/>
      <c r="CH395" s="707" t="str">
        <f t="shared" si="255"/>
        <v/>
      </c>
      <c r="CI395" s="59" t="str">
        <f t="shared" si="256"/>
        <v/>
      </c>
      <c r="CJ395" s="530" t="e">
        <f t="shared" si="248"/>
        <v>#VALUE!</v>
      </c>
      <c r="CK395" s="727"/>
      <c r="CL395" s="792"/>
    </row>
    <row r="396" spans="1:90" ht="13.15" customHeight="1" x14ac:dyDescent="0.25">
      <c r="A396" s="737"/>
      <c r="B396" s="37"/>
      <c r="C396" s="714"/>
      <c r="D396" s="383">
        <v>390</v>
      </c>
      <c r="E396" s="131" t="s">
        <v>971</v>
      </c>
      <c r="F396" s="182" t="s">
        <v>972</v>
      </c>
      <c r="G396" s="293" t="s">
        <v>1264</v>
      </c>
      <c r="H396" s="9">
        <v>2</v>
      </c>
      <c r="I396" s="80"/>
      <c r="J396" s="81">
        <f t="shared" si="242"/>
        <v>8.536585365853659</v>
      </c>
      <c r="K396" s="80">
        <v>10.5</v>
      </c>
      <c r="L396" s="80">
        <f t="shared" si="224"/>
        <v>17.073170731707318</v>
      </c>
      <c r="M396" s="80">
        <f>H396*K396</f>
        <v>21</v>
      </c>
      <c r="N396" s="140">
        <f t="shared" si="210"/>
        <v>11.655000000000001</v>
      </c>
      <c r="O396" s="10">
        <f t="shared" si="211"/>
        <v>3.6749999999999998</v>
      </c>
      <c r="P396" s="10">
        <f>N396*H396</f>
        <v>23.310000000000002</v>
      </c>
      <c r="Q396" s="11">
        <f t="shared" si="212"/>
        <v>14.175000000000001</v>
      </c>
      <c r="R396" s="12">
        <f>Q396*H396</f>
        <v>28.35</v>
      </c>
      <c r="S396" s="4">
        <f t="shared" si="213"/>
        <v>12.6</v>
      </c>
      <c r="T396" s="137">
        <f>H396*S396</f>
        <v>25.2</v>
      </c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>
        <v>10</v>
      </c>
      <c r="AG396" s="44">
        <f t="shared" si="241"/>
        <v>0</v>
      </c>
      <c r="AH396" s="63"/>
      <c r="AI396" s="63"/>
      <c r="AJ396" s="63">
        <f t="shared" si="253"/>
        <v>0</v>
      </c>
      <c r="AK396" s="43"/>
      <c r="AL396" s="43"/>
      <c r="AM396" s="43"/>
      <c r="AN396" s="43"/>
      <c r="AO396" s="43"/>
      <c r="AP396" s="54"/>
      <c r="AQ396" s="54"/>
      <c r="AR396" s="54"/>
      <c r="AS396" s="54"/>
      <c r="AT396" s="54"/>
      <c r="AU396" s="54"/>
      <c r="AV396" s="54"/>
      <c r="AW396" s="45">
        <f t="shared" si="236"/>
        <v>10</v>
      </c>
      <c r="AX396" s="51">
        <v>12.6</v>
      </c>
      <c r="AY396" s="45">
        <v>4.32</v>
      </c>
      <c r="AZ396" s="51">
        <f t="shared" si="254"/>
        <v>43.2</v>
      </c>
      <c r="BA396" s="43"/>
      <c r="BB396" s="43"/>
      <c r="BC396" s="43"/>
      <c r="BD396" s="43"/>
      <c r="BE396" s="43"/>
      <c r="BF396" s="74"/>
      <c r="BG396" s="74"/>
      <c r="BH396" s="74"/>
      <c r="BI396" s="74"/>
      <c r="BJ396" s="74"/>
      <c r="BK396" s="43"/>
      <c r="BL396" s="43"/>
      <c r="BM396" s="47">
        <f t="shared" si="247"/>
        <v>0</v>
      </c>
      <c r="BN396" s="59"/>
      <c r="BO396" s="60">
        <f t="shared" si="237"/>
        <v>0</v>
      </c>
      <c r="BP396" s="141"/>
      <c r="BQ396" s="137"/>
      <c r="BR396" s="138">
        <v>10</v>
      </c>
      <c r="BS396" s="63">
        <f t="shared" si="257"/>
        <v>4</v>
      </c>
      <c r="BT396" s="63">
        <f>BR396</f>
        <v>10</v>
      </c>
      <c r="BU396" s="577">
        <f>BR396</f>
        <v>10</v>
      </c>
      <c r="BV396" s="566"/>
      <c r="BW396" s="139"/>
      <c r="BX396" s="59">
        <v>4.83</v>
      </c>
      <c r="BY396" s="59">
        <v>26.25</v>
      </c>
      <c r="BZ396" s="139"/>
      <c r="CA396" s="5">
        <f t="shared" si="258"/>
        <v>12.6</v>
      </c>
      <c r="CB396" s="59">
        <f t="shared" si="259"/>
        <v>4.32</v>
      </c>
      <c r="CC396" s="587"/>
      <c r="CD396" s="596">
        <f t="shared" si="225"/>
        <v>8.4600000000000009</v>
      </c>
      <c r="CE396" s="5">
        <f t="shared" si="226"/>
        <v>84.600000000000009</v>
      </c>
      <c r="CF396" s="724"/>
      <c r="CG396" s="606"/>
      <c r="CH396" s="707" t="str">
        <f t="shared" si="255"/>
        <v/>
      </c>
      <c r="CI396" s="59" t="str">
        <f t="shared" si="256"/>
        <v/>
      </c>
      <c r="CJ396" s="530" t="e">
        <f t="shared" si="248"/>
        <v>#VALUE!</v>
      </c>
      <c r="CK396" s="727"/>
      <c r="CL396" s="792"/>
    </row>
    <row r="397" spans="1:90" ht="13.15" customHeight="1" x14ac:dyDescent="0.25">
      <c r="A397" s="737"/>
      <c r="B397" s="37"/>
      <c r="C397" s="714"/>
      <c r="D397" s="383">
        <v>391</v>
      </c>
      <c r="E397" s="131" t="s">
        <v>973</v>
      </c>
      <c r="F397" s="182" t="s">
        <v>974</v>
      </c>
      <c r="G397" s="293" t="s">
        <v>1264</v>
      </c>
      <c r="H397" s="9">
        <v>1</v>
      </c>
      <c r="I397" s="80"/>
      <c r="J397" s="81">
        <f t="shared" si="242"/>
        <v>13.821138211382115</v>
      </c>
      <c r="K397" s="80">
        <v>17</v>
      </c>
      <c r="L397" s="80">
        <f t="shared" si="224"/>
        <v>13.821138211382115</v>
      </c>
      <c r="M397" s="80">
        <f>H397*K397</f>
        <v>17</v>
      </c>
      <c r="N397" s="140">
        <f t="shared" si="210"/>
        <v>18.87</v>
      </c>
      <c r="O397" s="10">
        <f t="shared" si="211"/>
        <v>5.9499999999999993</v>
      </c>
      <c r="P397" s="10">
        <f>N397*H397</f>
        <v>18.87</v>
      </c>
      <c r="Q397" s="11">
        <f t="shared" si="212"/>
        <v>22.95</v>
      </c>
      <c r="R397" s="12">
        <f>Q397*H397</f>
        <v>22.95</v>
      </c>
      <c r="S397" s="4">
        <f t="shared" si="213"/>
        <v>20.399999999999999</v>
      </c>
      <c r="T397" s="137">
        <f>H397*S397</f>
        <v>20.399999999999999</v>
      </c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>
        <v>5</v>
      </c>
      <c r="AG397" s="44">
        <f t="shared" si="241"/>
        <v>0</v>
      </c>
      <c r="AH397" s="63"/>
      <c r="AI397" s="63"/>
      <c r="AJ397" s="63">
        <f t="shared" si="253"/>
        <v>0</v>
      </c>
      <c r="AK397" s="43"/>
      <c r="AL397" s="43">
        <v>1</v>
      </c>
      <c r="AM397" s="43"/>
      <c r="AN397" s="43"/>
      <c r="AO397" s="43"/>
      <c r="AP397" s="54"/>
      <c r="AQ397" s="54"/>
      <c r="AR397" s="54"/>
      <c r="AS397" s="54"/>
      <c r="AT397" s="54"/>
      <c r="AU397" s="54"/>
      <c r="AV397" s="54"/>
      <c r="AW397" s="45">
        <f t="shared" si="236"/>
        <v>6</v>
      </c>
      <c r="AX397" s="51">
        <v>20.399999999999999</v>
      </c>
      <c r="AY397" s="45">
        <v>9.3000000000000007</v>
      </c>
      <c r="AZ397" s="51">
        <f t="shared" si="254"/>
        <v>55.800000000000004</v>
      </c>
      <c r="BA397" s="43"/>
      <c r="BB397" s="43"/>
      <c r="BC397" s="43"/>
      <c r="BD397" s="43"/>
      <c r="BE397" s="43"/>
      <c r="BF397" s="74"/>
      <c r="BG397" s="74"/>
      <c r="BH397" s="74"/>
      <c r="BI397" s="74"/>
      <c r="BJ397" s="74"/>
      <c r="BK397" s="43"/>
      <c r="BL397" s="43"/>
      <c r="BM397" s="47">
        <f t="shared" si="247"/>
        <v>0</v>
      </c>
      <c r="BN397" s="59"/>
      <c r="BO397" s="60">
        <f t="shared" si="237"/>
        <v>0</v>
      </c>
      <c r="BP397" s="141"/>
      <c r="BQ397" s="137"/>
      <c r="BR397" s="138">
        <v>6</v>
      </c>
      <c r="BS397" s="63">
        <f t="shared" si="257"/>
        <v>2.3333333333333335</v>
      </c>
      <c r="BT397" s="63">
        <f>BR397</f>
        <v>6</v>
      </c>
      <c r="BU397" s="577">
        <f>BR397</f>
        <v>6</v>
      </c>
      <c r="BV397" s="566"/>
      <c r="BW397" s="139"/>
      <c r="BX397" s="59">
        <v>10.43</v>
      </c>
      <c r="BY397" s="59">
        <v>56.71</v>
      </c>
      <c r="BZ397" s="139"/>
      <c r="CA397" s="5">
        <f t="shared" si="258"/>
        <v>20.399999999999999</v>
      </c>
      <c r="CB397" s="59">
        <f t="shared" si="259"/>
        <v>9.3000000000000007</v>
      </c>
      <c r="CC397" s="587"/>
      <c r="CD397" s="596">
        <f t="shared" si="225"/>
        <v>14.85</v>
      </c>
      <c r="CE397" s="5">
        <f t="shared" si="226"/>
        <v>89.1</v>
      </c>
      <c r="CF397" s="724"/>
      <c r="CG397" s="606"/>
      <c r="CH397" s="707" t="str">
        <f t="shared" si="255"/>
        <v/>
      </c>
      <c r="CI397" s="59" t="str">
        <f t="shared" si="256"/>
        <v/>
      </c>
      <c r="CJ397" s="530" t="e">
        <f t="shared" si="248"/>
        <v>#VALUE!</v>
      </c>
      <c r="CK397" s="727"/>
      <c r="CL397" s="792"/>
    </row>
    <row r="398" spans="1:90" ht="13.15" customHeight="1" x14ac:dyDescent="0.25">
      <c r="A398" s="737"/>
      <c r="B398" s="37"/>
      <c r="C398" s="714"/>
      <c r="D398" s="383">
        <v>392</v>
      </c>
      <c r="E398" s="131" t="s">
        <v>975</v>
      </c>
      <c r="F398" s="182" t="s">
        <v>976</v>
      </c>
      <c r="G398" s="293" t="s">
        <v>1264</v>
      </c>
      <c r="H398" s="9">
        <v>1</v>
      </c>
      <c r="I398" s="80"/>
      <c r="J398" s="81">
        <f t="shared" si="242"/>
        <v>18.414634146341463</v>
      </c>
      <c r="K398" s="80">
        <v>22.65</v>
      </c>
      <c r="L398" s="80">
        <f t="shared" si="224"/>
        <v>18.414634146341463</v>
      </c>
      <c r="M398" s="80">
        <f>H398*K398</f>
        <v>22.65</v>
      </c>
      <c r="N398" s="140">
        <f t="shared" si="210"/>
        <v>25.141500000000001</v>
      </c>
      <c r="O398" s="10">
        <f t="shared" si="211"/>
        <v>7.9274999999999993</v>
      </c>
      <c r="P398" s="10">
        <f>N398*H398</f>
        <v>25.141500000000001</v>
      </c>
      <c r="Q398" s="11">
        <f t="shared" si="212"/>
        <v>30.577499999999997</v>
      </c>
      <c r="R398" s="12">
        <f>Q398*H398</f>
        <v>30.577499999999997</v>
      </c>
      <c r="S398" s="4">
        <f t="shared" si="213"/>
        <v>27.179999999999996</v>
      </c>
      <c r="T398" s="137">
        <f>H398*S398</f>
        <v>27.179999999999996</v>
      </c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>
        <f>5+1</f>
        <v>6</v>
      </c>
      <c r="AG398" s="44">
        <f t="shared" si="241"/>
        <v>0</v>
      </c>
      <c r="AH398" s="63"/>
      <c r="AI398" s="63"/>
      <c r="AJ398" s="63">
        <f t="shared" si="253"/>
        <v>0</v>
      </c>
      <c r="AK398" s="43"/>
      <c r="AL398" s="43"/>
      <c r="AM398" s="43"/>
      <c r="AN398" s="43">
        <v>1</v>
      </c>
      <c r="AO398" s="43"/>
      <c r="AP398" s="54"/>
      <c r="AQ398" s="54"/>
      <c r="AR398" s="54"/>
      <c r="AS398" s="54"/>
      <c r="AT398" s="54"/>
      <c r="AU398" s="54"/>
      <c r="AV398" s="54"/>
      <c r="AW398" s="45">
        <f t="shared" si="236"/>
        <v>7</v>
      </c>
      <c r="AX398" s="51">
        <v>27.18</v>
      </c>
      <c r="AY398" s="45">
        <v>9.3000000000000007</v>
      </c>
      <c r="AZ398" s="51">
        <f t="shared" si="254"/>
        <v>65.100000000000009</v>
      </c>
      <c r="BA398" s="43"/>
      <c r="BB398" s="43"/>
      <c r="BC398" s="43"/>
      <c r="BD398" s="43"/>
      <c r="BE398" s="43"/>
      <c r="BF398" s="74"/>
      <c r="BG398" s="74"/>
      <c r="BH398" s="74"/>
      <c r="BI398" s="74"/>
      <c r="BJ398" s="74"/>
      <c r="BK398" s="43"/>
      <c r="BL398" s="43"/>
      <c r="BM398" s="47">
        <f t="shared" si="247"/>
        <v>0</v>
      </c>
      <c r="BN398" s="59"/>
      <c r="BO398" s="60">
        <f t="shared" si="237"/>
        <v>0</v>
      </c>
      <c r="BP398" s="141"/>
      <c r="BQ398" s="137"/>
      <c r="BR398" s="138">
        <v>7</v>
      </c>
      <c r="BS398" s="63">
        <f t="shared" si="257"/>
        <v>2.6666666666666665</v>
      </c>
      <c r="BT398" s="63">
        <f>BR398</f>
        <v>7</v>
      </c>
      <c r="BU398" s="577">
        <f>BR398</f>
        <v>7</v>
      </c>
      <c r="BV398" s="566"/>
      <c r="BW398" s="139"/>
      <c r="BX398" s="59">
        <v>10.43</v>
      </c>
      <c r="BY398" s="59">
        <v>56.71</v>
      </c>
      <c r="BZ398" s="139"/>
      <c r="CA398" s="5">
        <f t="shared" si="258"/>
        <v>27.18</v>
      </c>
      <c r="CB398" s="59">
        <f t="shared" si="259"/>
        <v>9.3000000000000007</v>
      </c>
      <c r="CC398" s="587"/>
      <c r="CD398" s="596">
        <f t="shared" si="225"/>
        <v>18.240000000000002</v>
      </c>
      <c r="CE398" s="5">
        <f t="shared" si="226"/>
        <v>127.68</v>
      </c>
      <c r="CF398" s="724"/>
      <c r="CG398" s="606"/>
      <c r="CH398" s="707" t="str">
        <f t="shared" si="255"/>
        <v/>
      </c>
      <c r="CI398" s="59" t="str">
        <f t="shared" si="256"/>
        <v/>
      </c>
      <c r="CJ398" s="530" t="e">
        <f t="shared" si="248"/>
        <v>#VALUE!</v>
      </c>
      <c r="CK398" s="727"/>
      <c r="CL398" s="792"/>
    </row>
    <row r="399" spans="1:90" ht="13.15" customHeight="1" thickBot="1" x14ac:dyDescent="0.3">
      <c r="A399" s="738"/>
      <c r="B399" s="130"/>
      <c r="C399" s="715"/>
      <c r="D399" s="384">
        <v>393</v>
      </c>
      <c r="E399" s="202" t="s">
        <v>977</v>
      </c>
      <c r="F399" s="203" t="s">
        <v>978</v>
      </c>
      <c r="G399" s="294" t="s">
        <v>1264</v>
      </c>
      <c r="H399" s="101">
        <v>2</v>
      </c>
      <c r="I399" s="102"/>
      <c r="J399" s="103">
        <f t="shared" si="242"/>
        <v>18.439024390243901</v>
      </c>
      <c r="K399" s="102">
        <v>22.68</v>
      </c>
      <c r="L399" s="102">
        <f t="shared" si="224"/>
        <v>36.878048780487802</v>
      </c>
      <c r="M399" s="102">
        <f>H399*K399</f>
        <v>45.36</v>
      </c>
      <c r="N399" s="204">
        <f t="shared" si="210"/>
        <v>25.174800000000001</v>
      </c>
      <c r="O399" s="19">
        <f t="shared" si="211"/>
        <v>7.9379999999999997</v>
      </c>
      <c r="P399" s="19">
        <f>N399*H399</f>
        <v>50.349600000000002</v>
      </c>
      <c r="Q399" s="20">
        <f t="shared" si="212"/>
        <v>30.617999999999999</v>
      </c>
      <c r="R399" s="21">
        <f>Q399*H399</f>
        <v>61.235999999999997</v>
      </c>
      <c r="S399" s="205">
        <f t="shared" si="213"/>
        <v>27.215999999999998</v>
      </c>
      <c r="T399" s="206">
        <f>H399*S399</f>
        <v>54.431999999999995</v>
      </c>
      <c r="U399" s="104"/>
      <c r="V399" s="104"/>
      <c r="W399" s="104"/>
      <c r="X399" s="104"/>
      <c r="Y399" s="104"/>
      <c r="Z399" s="104"/>
      <c r="AA399" s="104"/>
      <c r="AB399" s="104"/>
      <c r="AC399" s="104"/>
      <c r="AD399" s="104"/>
      <c r="AE399" s="104"/>
      <c r="AF399" s="104">
        <v>5</v>
      </c>
      <c r="AG399" s="105">
        <f t="shared" si="241"/>
        <v>0</v>
      </c>
      <c r="AH399" s="106"/>
      <c r="AI399" s="106"/>
      <c r="AJ399" s="106">
        <f t="shared" si="253"/>
        <v>0</v>
      </c>
      <c r="AK399" s="104"/>
      <c r="AL399" s="104"/>
      <c r="AM399" s="104"/>
      <c r="AN399" s="104"/>
      <c r="AO399" s="104"/>
      <c r="AP399" s="107"/>
      <c r="AQ399" s="107"/>
      <c r="AR399" s="107"/>
      <c r="AS399" s="107"/>
      <c r="AT399" s="107"/>
      <c r="AU399" s="107"/>
      <c r="AV399" s="107"/>
      <c r="AW399" s="108">
        <f t="shared" si="236"/>
        <v>5</v>
      </c>
      <c r="AX399" s="109">
        <v>27.216000000000001</v>
      </c>
      <c r="AY399" s="108">
        <v>9.3000000000000007</v>
      </c>
      <c r="AZ399" s="109">
        <f t="shared" si="254"/>
        <v>46.5</v>
      </c>
      <c r="BA399" s="104"/>
      <c r="BB399" s="104"/>
      <c r="BC399" s="104"/>
      <c r="BD399" s="104"/>
      <c r="BE399" s="104"/>
      <c r="BF399" s="110"/>
      <c r="BG399" s="110"/>
      <c r="BH399" s="110"/>
      <c r="BI399" s="110"/>
      <c r="BJ399" s="110"/>
      <c r="BK399" s="104"/>
      <c r="BL399" s="104"/>
      <c r="BM399" s="111">
        <f t="shared" si="247"/>
        <v>0</v>
      </c>
      <c r="BN399" s="112"/>
      <c r="BO399" s="113">
        <f t="shared" si="237"/>
        <v>0</v>
      </c>
      <c r="BP399" s="207"/>
      <c r="BQ399" s="206"/>
      <c r="BR399" s="208">
        <v>5</v>
      </c>
      <c r="BS399" s="106">
        <f t="shared" si="257"/>
        <v>2.3333333333333335</v>
      </c>
      <c r="BT399" s="106">
        <f>BR399</f>
        <v>5</v>
      </c>
      <c r="BU399" s="578">
        <f>BR399</f>
        <v>5</v>
      </c>
      <c r="BV399" s="567"/>
      <c r="BW399" s="209"/>
      <c r="BX399" s="112">
        <v>10.43</v>
      </c>
      <c r="BY399" s="112">
        <v>56.71</v>
      </c>
      <c r="BZ399" s="209"/>
      <c r="CA399" s="210">
        <f t="shared" si="258"/>
        <v>27.216000000000001</v>
      </c>
      <c r="CB399" s="112">
        <f t="shared" si="259"/>
        <v>9.3000000000000007</v>
      </c>
      <c r="CC399" s="588"/>
      <c r="CD399" s="597">
        <f t="shared" si="225"/>
        <v>18.258000000000003</v>
      </c>
      <c r="CE399" s="210">
        <f t="shared" si="226"/>
        <v>91.29000000000002</v>
      </c>
      <c r="CF399" s="725"/>
      <c r="CG399" s="607"/>
      <c r="CH399" s="708" t="str">
        <f t="shared" si="255"/>
        <v/>
      </c>
      <c r="CI399" s="112" t="str">
        <f t="shared" si="256"/>
        <v/>
      </c>
      <c r="CJ399" s="531" t="e">
        <f t="shared" si="248"/>
        <v>#VALUE!</v>
      </c>
      <c r="CK399" s="728"/>
      <c r="CL399" s="793"/>
    </row>
    <row r="400" spans="1:90" ht="13.15" customHeight="1" x14ac:dyDescent="0.25">
      <c r="A400" s="745" t="s">
        <v>526</v>
      </c>
      <c r="B400" s="37"/>
      <c r="C400" s="741">
        <v>51</v>
      </c>
      <c r="D400" s="535">
        <v>394</v>
      </c>
      <c r="E400" s="699" t="s">
        <v>190</v>
      </c>
      <c r="F400" s="700" t="s">
        <v>191</v>
      </c>
      <c r="G400" s="536" t="s">
        <v>1264</v>
      </c>
      <c r="H400" s="537"/>
      <c r="I400" s="538"/>
      <c r="J400" s="539"/>
      <c r="K400" s="538"/>
      <c r="L400" s="538">
        <f t="shared" ref="L400:L442" si="260">M400/1.23</f>
        <v>0</v>
      </c>
      <c r="M400" s="538"/>
      <c r="N400" s="555"/>
      <c r="O400" s="556"/>
      <c r="P400" s="556"/>
      <c r="Q400" s="557"/>
      <c r="R400" s="558"/>
      <c r="S400" s="540"/>
      <c r="T400" s="548"/>
      <c r="U400" s="541"/>
      <c r="V400" s="541"/>
      <c r="W400" s="541"/>
      <c r="X400" s="541"/>
      <c r="Y400" s="541"/>
      <c r="Z400" s="541"/>
      <c r="AA400" s="541"/>
      <c r="AB400" s="541"/>
      <c r="AC400" s="541"/>
      <c r="AD400" s="541"/>
      <c r="AE400" s="541"/>
      <c r="AF400" s="541"/>
      <c r="AG400" s="542">
        <f t="shared" si="241"/>
        <v>0</v>
      </c>
      <c r="AH400" s="543"/>
      <c r="AI400" s="543"/>
      <c r="AJ400" s="543">
        <f t="shared" si="253"/>
        <v>0</v>
      </c>
      <c r="AK400" s="541"/>
      <c r="AL400" s="541"/>
      <c r="AM400" s="541"/>
      <c r="AN400" s="541"/>
      <c r="AO400" s="541"/>
      <c r="AP400" s="544"/>
      <c r="AQ400" s="544"/>
      <c r="AR400" s="544"/>
      <c r="AS400" s="544"/>
      <c r="AT400" s="544"/>
      <c r="AU400" s="544"/>
      <c r="AV400" s="544"/>
      <c r="AW400" s="545">
        <f t="shared" si="236"/>
        <v>0</v>
      </c>
      <c r="AX400" s="650"/>
      <c r="AY400" s="650"/>
      <c r="AZ400" s="650">
        <f t="shared" si="254"/>
        <v>0</v>
      </c>
      <c r="BA400" s="559"/>
      <c r="BB400" s="559"/>
      <c r="BC400" s="559"/>
      <c r="BD400" s="559"/>
      <c r="BE400" s="559"/>
      <c r="BF400" s="560"/>
      <c r="BG400" s="560">
        <v>3</v>
      </c>
      <c r="BH400" s="560">
        <v>4</v>
      </c>
      <c r="BI400" s="560"/>
      <c r="BJ400" s="560"/>
      <c r="BK400" s="559"/>
      <c r="BL400" s="559"/>
      <c r="BM400" s="546">
        <f t="shared" si="247"/>
        <v>7</v>
      </c>
      <c r="BN400" s="546">
        <v>0.74</v>
      </c>
      <c r="BO400" s="546">
        <f t="shared" si="237"/>
        <v>5.18</v>
      </c>
      <c r="BP400" s="547"/>
      <c r="BQ400" s="548"/>
      <c r="BR400" s="549">
        <v>7</v>
      </c>
      <c r="BS400" s="543">
        <f t="shared" si="257"/>
        <v>2.3333333333333335</v>
      </c>
      <c r="BT400" s="543">
        <f>BR400</f>
        <v>7</v>
      </c>
      <c r="BU400" s="576">
        <f>BR400</f>
        <v>7</v>
      </c>
      <c r="BV400" s="571"/>
      <c r="BW400" s="562"/>
      <c r="BX400" s="561">
        <v>0.49</v>
      </c>
      <c r="BY400" s="561">
        <v>0.86</v>
      </c>
      <c r="BZ400" s="562"/>
      <c r="CA400" s="563">
        <f t="shared" si="258"/>
        <v>0.74</v>
      </c>
      <c r="CB400" s="561">
        <f t="shared" si="259"/>
        <v>0.49</v>
      </c>
      <c r="CC400" s="590"/>
      <c r="CD400" s="599">
        <f t="shared" si="225"/>
        <v>0.61499999999999999</v>
      </c>
      <c r="CE400" s="563">
        <f t="shared" si="226"/>
        <v>4.3049999999999997</v>
      </c>
      <c r="CF400" s="790">
        <f>SUM(CE400:CE402)</f>
        <v>16.405000000000001</v>
      </c>
      <c r="CG400" s="609"/>
      <c r="CH400" s="707" t="str">
        <f t="shared" si="255"/>
        <v/>
      </c>
      <c r="CI400" s="561" t="str">
        <f t="shared" si="256"/>
        <v/>
      </c>
      <c r="CJ400" s="564" t="e">
        <f t="shared" si="248"/>
        <v>#VALUE!</v>
      </c>
      <c r="CK400" s="801" t="e">
        <f>SUM(CJ400:CJ402)</f>
        <v>#VALUE!</v>
      </c>
      <c r="CL400" s="800" t="e">
        <f>(CF400-CK400)/CF400</f>
        <v>#VALUE!</v>
      </c>
    </row>
    <row r="401" spans="1:90" ht="13.15" customHeight="1" x14ac:dyDescent="0.25">
      <c r="A401" s="737"/>
      <c r="B401" s="37">
        <v>28</v>
      </c>
      <c r="C401" s="714"/>
      <c r="D401" s="383">
        <v>395</v>
      </c>
      <c r="E401" s="131" t="s">
        <v>979</v>
      </c>
      <c r="F401" s="182" t="s">
        <v>980</v>
      </c>
      <c r="G401" s="293" t="s">
        <v>1264</v>
      </c>
      <c r="H401" s="9">
        <v>1</v>
      </c>
      <c r="I401" s="80"/>
      <c r="J401" s="81">
        <f t="shared" si="242"/>
        <v>0.56910569105691056</v>
      </c>
      <c r="K401" s="80">
        <v>0.7</v>
      </c>
      <c r="L401" s="80">
        <f t="shared" si="260"/>
        <v>0.56910569105691056</v>
      </c>
      <c r="M401" s="80">
        <f>H401*K401</f>
        <v>0.7</v>
      </c>
      <c r="N401" s="140">
        <f t="shared" si="210"/>
        <v>0.77700000000000002</v>
      </c>
      <c r="O401" s="10">
        <f t="shared" si="211"/>
        <v>0.24499999999999997</v>
      </c>
      <c r="P401" s="10">
        <f>N401*H401</f>
        <v>0.77700000000000002</v>
      </c>
      <c r="Q401" s="11">
        <f t="shared" si="212"/>
        <v>0.94499999999999995</v>
      </c>
      <c r="R401" s="12">
        <f>Q401*H401</f>
        <v>0.94499999999999995</v>
      </c>
      <c r="S401" s="4">
        <f t="shared" si="213"/>
        <v>0.84</v>
      </c>
      <c r="T401" s="137">
        <f>H401*S401</f>
        <v>0.84</v>
      </c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>
        <v>30</v>
      </c>
      <c r="AG401" s="44">
        <f t="shared" si="241"/>
        <v>0</v>
      </c>
      <c r="AH401" s="63"/>
      <c r="AI401" s="63"/>
      <c r="AJ401" s="63">
        <f t="shared" si="253"/>
        <v>0</v>
      </c>
      <c r="AK401" s="43"/>
      <c r="AL401" s="43"/>
      <c r="AM401" s="43"/>
      <c r="AN401" s="43"/>
      <c r="AO401" s="43"/>
      <c r="AP401" s="54"/>
      <c r="AQ401" s="54"/>
      <c r="AR401" s="54"/>
      <c r="AS401" s="54"/>
      <c r="AT401" s="54"/>
      <c r="AU401" s="54"/>
      <c r="AV401" s="54"/>
      <c r="AW401" s="45">
        <f t="shared" si="236"/>
        <v>30</v>
      </c>
      <c r="AX401" s="51">
        <v>0.84</v>
      </c>
      <c r="AY401" s="45">
        <v>0.37</v>
      </c>
      <c r="AZ401" s="51">
        <f t="shared" si="254"/>
        <v>11.1</v>
      </c>
      <c r="BA401" s="43"/>
      <c r="BB401" s="43"/>
      <c r="BC401" s="43"/>
      <c r="BD401" s="43"/>
      <c r="BE401" s="43"/>
      <c r="BF401" s="74"/>
      <c r="BG401" s="74"/>
      <c r="BH401" s="74"/>
      <c r="BI401" s="74"/>
      <c r="BJ401" s="74"/>
      <c r="BK401" s="43"/>
      <c r="BL401" s="43"/>
      <c r="BM401" s="47">
        <f t="shared" si="247"/>
        <v>0</v>
      </c>
      <c r="BN401" s="59"/>
      <c r="BO401" s="60">
        <f t="shared" si="237"/>
        <v>0</v>
      </c>
      <c r="BP401" s="141"/>
      <c r="BQ401" s="137"/>
      <c r="BR401" s="146">
        <v>30</v>
      </c>
      <c r="BS401" s="63">
        <f t="shared" si="257"/>
        <v>10.333333333333334</v>
      </c>
      <c r="BT401" s="63">
        <v>20</v>
      </c>
      <c r="BU401" s="577">
        <v>20</v>
      </c>
      <c r="BV401" s="566"/>
      <c r="BW401" s="139"/>
      <c r="BX401" s="59">
        <v>0.35</v>
      </c>
      <c r="BY401" s="59">
        <v>0.61</v>
      </c>
      <c r="BZ401" s="139"/>
      <c r="CA401" s="5">
        <f t="shared" si="258"/>
        <v>0.61</v>
      </c>
      <c r="CB401" s="59">
        <f t="shared" si="259"/>
        <v>0.35</v>
      </c>
      <c r="CC401" s="587"/>
      <c r="CD401" s="596">
        <f t="shared" si="225"/>
        <v>0.48</v>
      </c>
      <c r="CE401" s="5">
        <f t="shared" si="226"/>
        <v>9.6</v>
      </c>
      <c r="CF401" s="724"/>
      <c r="CG401" s="606"/>
      <c r="CH401" s="707" t="str">
        <f t="shared" si="255"/>
        <v/>
      </c>
      <c r="CI401" s="59" t="str">
        <f t="shared" si="256"/>
        <v/>
      </c>
      <c r="CJ401" s="530" t="e">
        <f t="shared" si="248"/>
        <v>#VALUE!</v>
      </c>
      <c r="CK401" s="727"/>
      <c r="CL401" s="792"/>
    </row>
    <row r="402" spans="1:90" ht="13.15" customHeight="1" thickBot="1" x14ac:dyDescent="0.3">
      <c r="A402" s="746"/>
      <c r="B402" s="37"/>
      <c r="C402" s="742"/>
      <c r="D402" s="420">
        <v>396</v>
      </c>
      <c r="E402" s="421" t="s">
        <v>262</v>
      </c>
      <c r="F402" s="422" t="s">
        <v>263</v>
      </c>
      <c r="G402" s="423" t="s">
        <v>1264</v>
      </c>
      <c r="H402" s="424"/>
      <c r="I402" s="701"/>
      <c r="J402" s="702"/>
      <c r="K402" s="701"/>
      <c r="L402" s="701">
        <f t="shared" si="260"/>
        <v>0</v>
      </c>
      <c r="M402" s="701"/>
      <c r="N402" s="425"/>
      <c r="O402" s="426"/>
      <c r="P402" s="426"/>
      <c r="Q402" s="427"/>
      <c r="R402" s="428"/>
      <c r="S402" s="429"/>
      <c r="T402" s="430"/>
      <c r="U402" s="431"/>
      <c r="V402" s="431"/>
      <c r="W402" s="431"/>
      <c r="X402" s="431"/>
      <c r="Y402" s="431"/>
      <c r="Z402" s="431"/>
      <c r="AA402" s="431"/>
      <c r="AB402" s="431"/>
      <c r="AC402" s="431"/>
      <c r="AD402" s="431"/>
      <c r="AE402" s="431"/>
      <c r="AF402" s="431"/>
      <c r="AG402" s="432">
        <f t="shared" si="241"/>
        <v>0</v>
      </c>
      <c r="AH402" s="433"/>
      <c r="AI402" s="433"/>
      <c r="AJ402" s="433">
        <f t="shared" si="253"/>
        <v>0</v>
      </c>
      <c r="AK402" s="431"/>
      <c r="AL402" s="431"/>
      <c r="AM402" s="431"/>
      <c r="AN402" s="431"/>
      <c r="AO402" s="431"/>
      <c r="AP402" s="434"/>
      <c r="AQ402" s="434"/>
      <c r="AR402" s="434"/>
      <c r="AS402" s="434"/>
      <c r="AT402" s="434"/>
      <c r="AU402" s="434"/>
      <c r="AV402" s="434"/>
      <c r="AW402" s="435">
        <f t="shared" si="236"/>
        <v>0</v>
      </c>
      <c r="AX402" s="703"/>
      <c r="AY402" s="703"/>
      <c r="AZ402" s="703">
        <f t="shared" si="254"/>
        <v>0</v>
      </c>
      <c r="BA402" s="436"/>
      <c r="BB402" s="436"/>
      <c r="BC402" s="436"/>
      <c r="BD402" s="436"/>
      <c r="BE402" s="436"/>
      <c r="BF402" s="437"/>
      <c r="BG402" s="437"/>
      <c r="BH402" s="437">
        <v>4</v>
      </c>
      <c r="BI402" s="437"/>
      <c r="BJ402" s="437"/>
      <c r="BK402" s="436"/>
      <c r="BL402" s="436"/>
      <c r="BM402" s="438">
        <f t="shared" si="247"/>
        <v>4</v>
      </c>
      <c r="BN402" s="438">
        <v>0.77</v>
      </c>
      <c r="BO402" s="438">
        <f t="shared" si="237"/>
        <v>3.08</v>
      </c>
      <c r="BP402" s="704"/>
      <c r="BQ402" s="430"/>
      <c r="BR402" s="439">
        <v>4</v>
      </c>
      <c r="BS402" s="433">
        <f t="shared" si="257"/>
        <v>1.3333333333333333</v>
      </c>
      <c r="BT402" s="433">
        <f>BR402</f>
        <v>4</v>
      </c>
      <c r="BU402" s="580">
        <f t="shared" ref="BU402:BU429" si="261">BR402</f>
        <v>4</v>
      </c>
      <c r="BV402" s="568"/>
      <c r="BW402" s="441"/>
      <c r="BX402" s="440">
        <v>0.48</v>
      </c>
      <c r="BY402" s="440">
        <v>0.84</v>
      </c>
      <c r="BZ402" s="441"/>
      <c r="CA402" s="442">
        <f t="shared" si="258"/>
        <v>0.77</v>
      </c>
      <c r="CB402" s="440">
        <f t="shared" si="259"/>
        <v>0.48</v>
      </c>
      <c r="CC402" s="589"/>
      <c r="CD402" s="598">
        <f t="shared" ref="CD402:CD442" si="262">IF(CA402=0,CB402,(CA402+CB402)/2)</f>
        <v>0.625</v>
      </c>
      <c r="CE402" s="442">
        <f t="shared" ref="CE402:CE446" si="263">BU402*CD402</f>
        <v>2.5</v>
      </c>
      <c r="CF402" s="724"/>
      <c r="CG402" s="608"/>
      <c r="CH402" s="710" t="str">
        <f t="shared" si="255"/>
        <v/>
      </c>
      <c r="CI402" s="440" t="str">
        <f t="shared" si="256"/>
        <v/>
      </c>
      <c r="CJ402" s="533" t="e">
        <f t="shared" si="248"/>
        <v>#VALUE!</v>
      </c>
      <c r="CK402" s="727"/>
      <c r="CL402" s="792"/>
    </row>
    <row r="403" spans="1:90" ht="13.15" customHeight="1" x14ac:dyDescent="0.25">
      <c r="A403" s="734" t="s">
        <v>499</v>
      </c>
      <c r="B403" s="91"/>
      <c r="C403" s="711">
        <v>52</v>
      </c>
      <c r="D403" s="382">
        <v>397</v>
      </c>
      <c r="E403" s="193" t="s">
        <v>981</v>
      </c>
      <c r="F403" s="194" t="s">
        <v>982</v>
      </c>
      <c r="G403" s="292" t="s">
        <v>1264</v>
      </c>
      <c r="H403" s="92">
        <v>2</v>
      </c>
      <c r="I403" s="115"/>
      <c r="J403" s="116">
        <f t="shared" si="242"/>
        <v>8.536585365853659</v>
      </c>
      <c r="K403" s="115">
        <v>10.5</v>
      </c>
      <c r="L403" s="115">
        <f t="shared" si="260"/>
        <v>17.073170731707318</v>
      </c>
      <c r="M403" s="115">
        <f t="shared" ref="M403:M412" si="264">H403*K403</f>
        <v>21</v>
      </c>
      <c r="N403" s="236">
        <f t="shared" si="210"/>
        <v>11.655000000000001</v>
      </c>
      <c r="O403" s="22">
        <f t="shared" ref="O403:O412" si="265">K403*35%</f>
        <v>3.6749999999999998</v>
      </c>
      <c r="P403" s="22">
        <f t="shared" ref="P403:P412" si="266">N403*H403</f>
        <v>23.310000000000002</v>
      </c>
      <c r="Q403" s="23">
        <f t="shared" ref="Q403:Q412" si="267">K403+O403</f>
        <v>14.175000000000001</v>
      </c>
      <c r="R403" s="24">
        <f t="shared" ref="R403:R412" si="268">Q403*H403</f>
        <v>28.35</v>
      </c>
      <c r="S403" s="94">
        <f t="shared" si="213"/>
        <v>12.6</v>
      </c>
      <c r="T403" s="196">
        <f t="shared" ref="T403:T412" si="269">H403*S403</f>
        <v>25.2</v>
      </c>
      <c r="U403" s="95"/>
      <c r="V403" s="95">
        <v>1</v>
      </c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6">
        <f t="shared" si="241"/>
        <v>1</v>
      </c>
      <c r="AH403" s="117"/>
      <c r="AI403" s="117">
        <v>10.5</v>
      </c>
      <c r="AJ403" s="117">
        <f t="shared" si="253"/>
        <v>10.5</v>
      </c>
      <c r="AK403" s="95"/>
      <c r="AL403" s="95"/>
      <c r="AM403" s="95">
        <v>1</v>
      </c>
      <c r="AN403" s="95">
        <v>2</v>
      </c>
      <c r="AO403" s="95"/>
      <c r="AP403" s="97"/>
      <c r="AQ403" s="97"/>
      <c r="AR403" s="97"/>
      <c r="AS403" s="97"/>
      <c r="AT403" s="97"/>
      <c r="AU403" s="97"/>
      <c r="AV403" s="97"/>
      <c r="AW403" s="98">
        <f t="shared" si="236"/>
        <v>3</v>
      </c>
      <c r="AX403" s="118">
        <v>12.6</v>
      </c>
      <c r="AY403" s="118">
        <v>3.65</v>
      </c>
      <c r="AZ403" s="118">
        <f t="shared" si="254"/>
        <v>10.95</v>
      </c>
      <c r="BA403" s="121"/>
      <c r="BB403" s="121"/>
      <c r="BC403" s="121"/>
      <c r="BD403" s="121"/>
      <c r="BE403" s="121"/>
      <c r="BF403" s="121"/>
      <c r="BG403" s="121"/>
      <c r="BH403" s="121"/>
      <c r="BI403" s="121"/>
      <c r="BJ403" s="121"/>
      <c r="BK403" s="121"/>
      <c r="BL403" s="121"/>
      <c r="BM403" s="100">
        <f t="shared" si="247"/>
        <v>0</v>
      </c>
      <c r="BN403" s="123"/>
      <c r="BO403" s="123">
        <f t="shared" si="237"/>
        <v>0</v>
      </c>
      <c r="BP403" s="237"/>
      <c r="BQ403" s="196"/>
      <c r="BR403" s="197">
        <v>3</v>
      </c>
      <c r="BS403" s="198">
        <f t="shared" si="257"/>
        <v>2</v>
      </c>
      <c r="BT403" s="198">
        <f t="shared" ref="BT403:BT429" si="270">BR403</f>
        <v>3</v>
      </c>
      <c r="BU403" s="579">
        <f t="shared" si="261"/>
        <v>3</v>
      </c>
      <c r="BV403" s="565"/>
      <c r="BW403" s="200"/>
      <c r="BX403" s="199">
        <v>5.19</v>
      </c>
      <c r="BY403" s="199">
        <v>14.11</v>
      </c>
      <c r="BZ403" s="200"/>
      <c r="CA403" s="201">
        <f t="shared" si="258"/>
        <v>12.6</v>
      </c>
      <c r="CB403" s="199">
        <f t="shared" si="259"/>
        <v>3.65</v>
      </c>
      <c r="CC403" s="586"/>
      <c r="CD403" s="595">
        <f t="shared" si="262"/>
        <v>8.125</v>
      </c>
      <c r="CE403" s="201">
        <f t="shared" si="263"/>
        <v>24.375</v>
      </c>
      <c r="CF403" s="723">
        <f>SUM(CE403:CE416)</f>
        <v>1742.7798028455281</v>
      </c>
      <c r="CG403" s="605"/>
      <c r="CH403" s="706" t="str">
        <f t="shared" si="255"/>
        <v/>
      </c>
      <c r="CI403" s="199" t="str">
        <f t="shared" si="256"/>
        <v/>
      </c>
      <c r="CJ403" s="529" t="e">
        <f t="shared" si="248"/>
        <v>#VALUE!</v>
      </c>
      <c r="CK403" s="732" t="e">
        <f>SUM(CJ403:CJ416)</f>
        <v>#VALUE!</v>
      </c>
      <c r="CL403" s="794" t="e">
        <f>(CF403-CK403)/CF403</f>
        <v>#VALUE!</v>
      </c>
    </row>
    <row r="404" spans="1:90" ht="13.15" customHeight="1" x14ac:dyDescent="0.25">
      <c r="A404" s="737"/>
      <c r="B404" s="37"/>
      <c r="C404" s="714"/>
      <c r="D404" s="383">
        <v>398</v>
      </c>
      <c r="E404" s="131" t="s">
        <v>983</v>
      </c>
      <c r="F404" s="182" t="s">
        <v>984</v>
      </c>
      <c r="G404" s="293" t="s">
        <v>1264</v>
      </c>
      <c r="H404" s="9">
        <v>2</v>
      </c>
      <c r="I404" s="80"/>
      <c r="J404" s="81">
        <f t="shared" si="242"/>
        <v>8.536585365853659</v>
      </c>
      <c r="K404" s="80">
        <v>10.5</v>
      </c>
      <c r="L404" s="80">
        <f t="shared" si="260"/>
        <v>17.073170731707318</v>
      </c>
      <c r="M404" s="80">
        <f t="shared" si="264"/>
        <v>21</v>
      </c>
      <c r="N404" s="140">
        <f t="shared" ref="N404:N412" si="271">K404*1.11</f>
        <v>11.655000000000001</v>
      </c>
      <c r="O404" s="10">
        <f t="shared" si="265"/>
        <v>3.6749999999999998</v>
      </c>
      <c r="P404" s="10">
        <f t="shared" si="266"/>
        <v>23.310000000000002</v>
      </c>
      <c r="Q404" s="11">
        <f t="shared" si="267"/>
        <v>14.175000000000001</v>
      </c>
      <c r="R404" s="12">
        <f t="shared" si="268"/>
        <v>28.35</v>
      </c>
      <c r="S404" s="4">
        <f t="shared" ref="S404:S412" si="272">K404*1.2</f>
        <v>12.6</v>
      </c>
      <c r="T404" s="137">
        <f t="shared" si="269"/>
        <v>25.2</v>
      </c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4">
        <f t="shared" si="241"/>
        <v>0</v>
      </c>
      <c r="AH404" s="63"/>
      <c r="AI404" s="63"/>
      <c r="AJ404" s="63">
        <f t="shared" si="253"/>
        <v>0</v>
      </c>
      <c r="AK404" s="43"/>
      <c r="AL404" s="43"/>
      <c r="AM404" s="43"/>
      <c r="AN404" s="43"/>
      <c r="AO404" s="43"/>
      <c r="AP404" s="54"/>
      <c r="AQ404" s="54"/>
      <c r="AR404" s="54"/>
      <c r="AS404" s="54"/>
      <c r="AT404" s="54"/>
      <c r="AU404" s="54"/>
      <c r="AV404" s="54"/>
      <c r="AW404" s="45">
        <f t="shared" si="236"/>
        <v>0</v>
      </c>
      <c r="AX404" s="51">
        <v>12.6</v>
      </c>
      <c r="AY404" s="46">
        <v>3.65</v>
      </c>
      <c r="AZ404" s="51">
        <f t="shared" si="254"/>
        <v>0</v>
      </c>
      <c r="BA404" s="75"/>
      <c r="BB404" s="75"/>
      <c r="BC404" s="75"/>
      <c r="BD404" s="75"/>
      <c r="BE404" s="75"/>
      <c r="BF404" s="74"/>
      <c r="BG404" s="74"/>
      <c r="BH404" s="74"/>
      <c r="BI404" s="74"/>
      <c r="BJ404" s="74"/>
      <c r="BK404" s="75"/>
      <c r="BL404" s="75"/>
      <c r="BM404" s="47">
        <f t="shared" si="247"/>
        <v>0</v>
      </c>
      <c r="BN404" s="61"/>
      <c r="BO404" s="60">
        <f t="shared" si="237"/>
        <v>0</v>
      </c>
      <c r="BP404" s="141"/>
      <c r="BQ404" s="137"/>
      <c r="BR404" s="138">
        <v>2</v>
      </c>
      <c r="BS404" s="63">
        <f t="shared" si="257"/>
        <v>0.66666666666666663</v>
      </c>
      <c r="BT404" s="63">
        <f t="shared" si="270"/>
        <v>2</v>
      </c>
      <c r="BU404" s="577">
        <f t="shared" si="261"/>
        <v>2</v>
      </c>
      <c r="BV404" s="566"/>
      <c r="BW404" s="139"/>
      <c r="BX404" s="59">
        <v>5.19</v>
      </c>
      <c r="BY404" s="59">
        <v>14.11</v>
      </c>
      <c r="BZ404" s="139"/>
      <c r="CA404" s="5">
        <f t="shared" si="258"/>
        <v>12.6</v>
      </c>
      <c r="CB404" s="59">
        <f t="shared" si="259"/>
        <v>3.65</v>
      </c>
      <c r="CC404" s="587"/>
      <c r="CD404" s="596">
        <f t="shared" si="262"/>
        <v>8.125</v>
      </c>
      <c r="CE404" s="5">
        <f t="shared" si="263"/>
        <v>16.25</v>
      </c>
      <c r="CF404" s="724"/>
      <c r="CG404" s="606"/>
      <c r="CH404" s="707" t="str">
        <f t="shared" si="255"/>
        <v/>
      </c>
      <c r="CI404" s="59" t="str">
        <f t="shared" si="256"/>
        <v/>
      </c>
      <c r="CJ404" s="530" t="e">
        <f t="shared" si="248"/>
        <v>#VALUE!</v>
      </c>
      <c r="CK404" s="727"/>
      <c r="CL404" s="792"/>
    </row>
    <row r="405" spans="1:90" ht="13.15" customHeight="1" x14ac:dyDescent="0.25">
      <c r="A405" s="737"/>
      <c r="B405" s="37"/>
      <c r="C405" s="714"/>
      <c r="D405" s="383">
        <v>399</v>
      </c>
      <c r="E405" s="131" t="s">
        <v>985</v>
      </c>
      <c r="F405" s="182" t="s">
        <v>986</v>
      </c>
      <c r="G405" s="293" t="s">
        <v>1264</v>
      </c>
      <c r="H405" s="9">
        <v>3</v>
      </c>
      <c r="I405" s="80"/>
      <c r="J405" s="81">
        <f t="shared" si="242"/>
        <v>17.886178861788618</v>
      </c>
      <c r="K405" s="80">
        <v>22</v>
      </c>
      <c r="L405" s="80">
        <f t="shared" si="260"/>
        <v>53.658536585365852</v>
      </c>
      <c r="M405" s="80">
        <f t="shared" si="264"/>
        <v>66</v>
      </c>
      <c r="N405" s="140">
        <f t="shared" si="271"/>
        <v>24.42</v>
      </c>
      <c r="O405" s="10">
        <f t="shared" si="265"/>
        <v>7.6999999999999993</v>
      </c>
      <c r="P405" s="10">
        <f t="shared" si="266"/>
        <v>73.260000000000005</v>
      </c>
      <c r="Q405" s="11">
        <f t="shared" si="267"/>
        <v>29.7</v>
      </c>
      <c r="R405" s="12">
        <f t="shared" si="268"/>
        <v>89.1</v>
      </c>
      <c r="S405" s="4">
        <f t="shared" si="272"/>
        <v>26.4</v>
      </c>
      <c r="T405" s="137">
        <f t="shared" si="269"/>
        <v>79.199999999999989</v>
      </c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4">
        <f t="shared" si="241"/>
        <v>0</v>
      </c>
      <c r="AH405" s="63"/>
      <c r="AI405" s="63"/>
      <c r="AJ405" s="63">
        <f t="shared" si="253"/>
        <v>0</v>
      </c>
      <c r="AK405" s="43"/>
      <c r="AL405" s="43"/>
      <c r="AM405" s="43"/>
      <c r="AN405" s="43"/>
      <c r="AO405" s="43"/>
      <c r="AP405" s="54"/>
      <c r="AQ405" s="54"/>
      <c r="AR405" s="54"/>
      <c r="AS405" s="54"/>
      <c r="AT405" s="54"/>
      <c r="AU405" s="54"/>
      <c r="AV405" s="54"/>
      <c r="AW405" s="45">
        <f t="shared" si="236"/>
        <v>0</v>
      </c>
      <c r="AX405" s="51">
        <v>26.4</v>
      </c>
      <c r="AY405" s="46">
        <v>8.5</v>
      </c>
      <c r="AZ405" s="51">
        <f t="shared" si="254"/>
        <v>0</v>
      </c>
      <c r="BA405" s="75"/>
      <c r="BB405" s="75"/>
      <c r="BC405" s="75"/>
      <c r="BD405" s="75"/>
      <c r="BE405" s="75"/>
      <c r="BF405" s="74"/>
      <c r="BG405" s="74"/>
      <c r="BH405" s="74"/>
      <c r="BI405" s="74"/>
      <c r="BJ405" s="74"/>
      <c r="BK405" s="75"/>
      <c r="BL405" s="75"/>
      <c r="BM405" s="47">
        <f t="shared" si="247"/>
        <v>0</v>
      </c>
      <c r="BN405" s="61"/>
      <c r="BO405" s="60">
        <f t="shared" si="237"/>
        <v>0</v>
      </c>
      <c r="BP405" s="141"/>
      <c r="BQ405" s="137"/>
      <c r="BR405" s="138">
        <v>3</v>
      </c>
      <c r="BS405" s="63">
        <f t="shared" si="257"/>
        <v>1</v>
      </c>
      <c r="BT405" s="63">
        <f t="shared" si="270"/>
        <v>3</v>
      </c>
      <c r="BU405" s="577">
        <f t="shared" si="261"/>
        <v>3</v>
      </c>
      <c r="BV405" s="566"/>
      <c r="BW405" s="139"/>
      <c r="BX405" s="59">
        <v>8.99</v>
      </c>
      <c r="BY405" s="59">
        <v>24.42</v>
      </c>
      <c r="BZ405" s="139"/>
      <c r="CA405" s="5">
        <f t="shared" si="258"/>
        <v>24.42</v>
      </c>
      <c r="CB405" s="59">
        <f t="shared" si="259"/>
        <v>8.5</v>
      </c>
      <c r="CC405" s="587"/>
      <c r="CD405" s="596">
        <f t="shared" si="262"/>
        <v>16.46</v>
      </c>
      <c r="CE405" s="5">
        <f t="shared" si="263"/>
        <v>49.38</v>
      </c>
      <c r="CF405" s="724"/>
      <c r="CG405" s="606"/>
      <c r="CH405" s="707" t="str">
        <f t="shared" si="255"/>
        <v/>
      </c>
      <c r="CI405" s="59" t="str">
        <f t="shared" si="256"/>
        <v/>
      </c>
      <c r="CJ405" s="530" t="e">
        <f t="shared" si="248"/>
        <v>#VALUE!</v>
      </c>
      <c r="CK405" s="727"/>
      <c r="CL405" s="792"/>
    </row>
    <row r="406" spans="1:90" ht="13.15" customHeight="1" x14ac:dyDescent="0.25">
      <c r="A406" s="737"/>
      <c r="B406" s="37"/>
      <c r="C406" s="714"/>
      <c r="D406" s="383">
        <v>400</v>
      </c>
      <c r="E406" s="131" t="s">
        <v>987</v>
      </c>
      <c r="F406" s="182" t="s">
        <v>988</v>
      </c>
      <c r="G406" s="293" t="s">
        <v>1264</v>
      </c>
      <c r="H406" s="9">
        <v>2</v>
      </c>
      <c r="I406" s="80"/>
      <c r="J406" s="81">
        <f t="shared" si="242"/>
        <v>21.341463414634148</v>
      </c>
      <c r="K406" s="80">
        <v>26.25</v>
      </c>
      <c r="L406" s="80">
        <f t="shared" si="260"/>
        <v>42.682926829268297</v>
      </c>
      <c r="M406" s="80">
        <f t="shared" si="264"/>
        <v>52.5</v>
      </c>
      <c r="N406" s="140">
        <f t="shared" si="271"/>
        <v>29.137500000000003</v>
      </c>
      <c r="O406" s="10">
        <f t="shared" si="265"/>
        <v>9.1875</v>
      </c>
      <c r="P406" s="10">
        <f t="shared" si="266"/>
        <v>58.275000000000006</v>
      </c>
      <c r="Q406" s="11">
        <f t="shared" si="267"/>
        <v>35.4375</v>
      </c>
      <c r="R406" s="12">
        <f t="shared" si="268"/>
        <v>70.875</v>
      </c>
      <c r="S406" s="4">
        <f t="shared" si="272"/>
        <v>31.5</v>
      </c>
      <c r="T406" s="137">
        <f t="shared" si="269"/>
        <v>63</v>
      </c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4">
        <f t="shared" si="241"/>
        <v>0</v>
      </c>
      <c r="AH406" s="63"/>
      <c r="AI406" s="63"/>
      <c r="AJ406" s="63">
        <f t="shared" si="253"/>
        <v>0</v>
      </c>
      <c r="AK406" s="43"/>
      <c r="AL406" s="43"/>
      <c r="AM406" s="43"/>
      <c r="AN406" s="43"/>
      <c r="AO406" s="43"/>
      <c r="AP406" s="54"/>
      <c r="AQ406" s="54"/>
      <c r="AR406" s="54"/>
      <c r="AS406" s="54"/>
      <c r="AT406" s="54"/>
      <c r="AU406" s="54"/>
      <c r="AV406" s="54"/>
      <c r="AW406" s="45">
        <f t="shared" si="236"/>
        <v>0</v>
      </c>
      <c r="AX406" s="51">
        <v>31.5</v>
      </c>
      <c r="AY406" s="46">
        <v>9.4499999999999993</v>
      </c>
      <c r="AZ406" s="51">
        <f t="shared" si="254"/>
        <v>0</v>
      </c>
      <c r="BA406" s="75"/>
      <c r="BB406" s="75"/>
      <c r="BC406" s="75"/>
      <c r="BD406" s="75"/>
      <c r="BE406" s="75"/>
      <c r="BF406" s="74"/>
      <c r="BG406" s="74"/>
      <c r="BH406" s="74"/>
      <c r="BI406" s="74"/>
      <c r="BJ406" s="74"/>
      <c r="BK406" s="75"/>
      <c r="BL406" s="75"/>
      <c r="BM406" s="47">
        <f t="shared" si="247"/>
        <v>0</v>
      </c>
      <c r="BN406" s="61"/>
      <c r="BO406" s="60">
        <f t="shared" si="237"/>
        <v>0</v>
      </c>
      <c r="BP406" s="141"/>
      <c r="BQ406" s="137"/>
      <c r="BR406" s="138">
        <v>2</v>
      </c>
      <c r="BS406" s="63">
        <f t="shared" si="257"/>
        <v>0.66666666666666663</v>
      </c>
      <c r="BT406" s="63">
        <f t="shared" si="270"/>
        <v>2</v>
      </c>
      <c r="BU406" s="577">
        <f t="shared" si="261"/>
        <v>2</v>
      </c>
      <c r="BV406" s="566"/>
      <c r="BW406" s="139"/>
      <c r="BX406" s="59">
        <v>12.03</v>
      </c>
      <c r="BY406" s="59">
        <v>32.68</v>
      </c>
      <c r="BZ406" s="139"/>
      <c r="CA406" s="5">
        <f t="shared" si="258"/>
        <v>31.5</v>
      </c>
      <c r="CB406" s="59">
        <f t="shared" si="259"/>
        <v>9.4499999999999993</v>
      </c>
      <c r="CC406" s="587"/>
      <c r="CD406" s="596">
        <f t="shared" si="262"/>
        <v>20.475000000000001</v>
      </c>
      <c r="CE406" s="5">
        <f t="shared" si="263"/>
        <v>40.950000000000003</v>
      </c>
      <c r="CF406" s="724"/>
      <c r="CG406" s="606"/>
      <c r="CH406" s="707" t="str">
        <f t="shared" si="255"/>
        <v/>
      </c>
      <c r="CI406" s="59" t="str">
        <f t="shared" si="256"/>
        <v/>
      </c>
      <c r="CJ406" s="530" t="e">
        <f t="shared" si="248"/>
        <v>#VALUE!</v>
      </c>
      <c r="CK406" s="727"/>
      <c r="CL406" s="792"/>
    </row>
    <row r="407" spans="1:90" ht="13.15" customHeight="1" x14ac:dyDescent="0.25">
      <c r="A407" s="737"/>
      <c r="B407" s="37"/>
      <c r="C407" s="714"/>
      <c r="D407" s="383">
        <v>401</v>
      </c>
      <c r="E407" s="131" t="s">
        <v>989</v>
      </c>
      <c r="F407" s="182" t="s">
        <v>990</v>
      </c>
      <c r="G407" s="293" t="s">
        <v>1264</v>
      </c>
      <c r="H407" s="9">
        <v>2</v>
      </c>
      <c r="I407" s="80"/>
      <c r="J407" s="81">
        <f t="shared" si="242"/>
        <v>21.459349593495936</v>
      </c>
      <c r="K407" s="80">
        <v>26.395</v>
      </c>
      <c r="L407" s="80">
        <f t="shared" si="260"/>
        <v>42.918699186991873</v>
      </c>
      <c r="M407" s="80">
        <f t="shared" si="264"/>
        <v>52.79</v>
      </c>
      <c r="N407" s="140">
        <f t="shared" si="271"/>
        <v>29.298450000000003</v>
      </c>
      <c r="O407" s="10">
        <f t="shared" si="265"/>
        <v>9.238249999999999</v>
      </c>
      <c r="P407" s="10">
        <f t="shared" si="266"/>
        <v>58.596900000000005</v>
      </c>
      <c r="Q407" s="11">
        <f t="shared" si="267"/>
        <v>35.633249999999997</v>
      </c>
      <c r="R407" s="12">
        <f t="shared" si="268"/>
        <v>71.266499999999994</v>
      </c>
      <c r="S407" s="4">
        <f t="shared" si="272"/>
        <v>31.673999999999999</v>
      </c>
      <c r="T407" s="137">
        <f t="shared" si="269"/>
        <v>63.347999999999999</v>
      </c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4">
        <f t="shared" si="241"/>
        <v>0</v>
      </c>
      <c r="AH407" s="63"/>
      <c r="AI407" s="63"/>
      <c r="AJ407" s="63">
        <f t="shared" si="253"/>
        <v>0</v>
      </c>
      <c r="AK407" s="43"/>
      <c r="AL407" s="43"/>
      <c r="AM407" s="43"/>
      <c r="AN407" s="43"/>
      <c r="AO407" s="43"/>
      <c r="AP407" s="54"/>
      <c r="AQ407" s="54"/>
      <c r="AR407" s="54"/>
      <c r="AS407" s="54"/>
      <c r="AT407" s="54"/>
      <c r="AU407" s="54"/>
      <c r="AV407" s="54"/>
      <c r="AW407" s="45">
        <f t="shared" si="236"/>
        <v>0</v>
      </c>
      <c r="AX407" s="51">
        <v>31.673999999999999</v>
      </c>
      <c r="AY407" s="46">
        <v>10.4</v>
      </c>
      <c r="AZ407" s="51">
        <f t="shared" si="254"/>
        <v>0</v>
      </c>
      <c r="BA407" s="75"/>
      <c r="BB407" s="75"/>
      <c r="BC407" s="75"/>
      <c r="BD407" s="75"/>
      <c r="BE407" s="75"/>
      <c r="BF407" s="74"/>
      <c r="BG407" s="74"/>
      <c r="BH407" s="74"/>
      <c r="BI407" s="74"/>
      <c r="BJ407" s="74"/>
      <c r="BK407" s="75"/>
      <c r="BL407" s="75"/>
      <c r="BM407" s="47">
        <f t="shared" si="247"/>
        <v>0</v>
      </c>
      <c r="BN407" s="61"/>
      <c r="BO407" s="60">
        <f t="shared" si="237"/>
        <v>0</v>
      </c>
      <c r="BP407" s="141"/>
      <c r="BQ407" s="137"/>
      <c r="BR407" s="138">
        <v>2</v>
      </c>
      <c r="BS407" s="63">
        <f t="shared" si="257"/>
        <v>0.66666666666666663</v>
      </c>
      <c r="BT407" s="63">
        <f t="shared" si="270"/>
        <v>2</v>
      </c>
      <c r="BU407" s="577">
        <f t="shared" si="261"/>
        <v>2</v>
      </c>
      <c r="BV407" s="566"/>
      <c r="BW407" s="139"/>
      <c r="BX407" s="59">
        <v>12.03</v>
      </c>
      <c r="BY407" s="59">
        <v>32.68</v>
      </c>
      <c r="BZ407" s="139"/>
      <c r="CA407" s="5">
        <f t="shared" si="258"/>
        <v>31.673999999999999</v>
      </c>
      <c r="CB407" s="59">
        <f t="shared" si="259"/>
        <v>10.4</v>
      </c>
      <c r="CC407" s="587"/>
      <c r="CD407" s="596">
        <f t="shared" si="262"/>
        <v>21.036999999999999</v>
      </c>
      <c r="CE407" s="5">
        <f t="shared" si="263"/>
        <v>42.073999999999998</v>
      </c>
      <c r="CF407" s="724"/>
      <c r="CG407" s="606"/>
      <c r="CH407" s="707" t="str">
        <f t="shared" si="255"/>
        <v/>
      </c>
      <c r="CI407" s="59" t="str">
        <f t="shared" si="256"/>
        <v/>
      </c>
      <c r="CJ407" s="530" t="e">
        <f t="shared" si="248"/>
        <v>#VALUE!</v>
      </c>
      <c r="CK407" s="727"/>
      <c r="CL407" s="792"/>
    </row>
    <row r="408" spans="1:90" ht="13.15" customHeight="1" x14ac:dyDescent="0.25">
      <c r="A408" s="737"/>
      <c r="B408" s="37">
        <v>64</v>
      </c>
      <c r="C408" s="714"/>
      <c r="D408" s="383">
        <v>402</v>
      </c>
      <c r="E408" s="131" t="s">
        <v>991</v>
      </c>
      <c r="F408" s="182" t="s">
        <v>992</v>
      </c>
      <c r="G408" s="293" t="s">
        <v>1264</v>
      </c>
      <c r="H408" s="9">
        <v>1</v>
      </c>
      <c r="I408" s="80"/>
      <c r="J408" s="81">
        <f t="shared" si="242"/>
        <v>17.073170731707318</v>
      </c>
      <c r="K408" s="80">
        <v>21</v>
      </c>
      <c r="L408" s="80">
        <f t="shared" si="260"/>
        <v>17.073170731707318</v>
      </c>
      <c r="M408" s="80">
        <f t="shared" si="264"/>
        <v>21</v>
      </c>
      <c r="N408" s="140">
        <f t="shared" si="271"/>
        <v>23.310000000000002</v>
      </c>
      <c r="O408" s="10">
        <f t="shared" si="265"/>
        <v>7.35</v>
      </c>
      <c r="P408" s="10">
        <f t="shared" si="266"/>
        <v>23.310000000000002</v>
      </c>
      <c r="Q408" s="11">
        <f t="shared" si="267"/>
        <v>28.35</v>
      </c>
      <c r="R408" s="12">
        <f t="shared" si="268"/>
        <v>28.35</v>
      </c>
      <c r="S408" s="4">
        <f t="shared" si="272"/>
        <v>25.2</v>
      </c>
      <c r="T408" s="137">
        <f t="shared" si="269"/>
        <v>25.2</v>
      </c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4">
        <f t="shared" si="241"/>
        <v>0</v>
      </c>
      <c r="AH408" s="63"/>
      <c r="AI408" s="63"/>
      <c r="AJ408" s="63">
        <f t="shared" si="253"/>
        <v>0</v>
      </c>
      <c r="AK408" s="43"/>
      <c r="AL408" s="43"/>
      <c r="AM408" s="43"/>
      <c r="AN408" s="43"/>
      <c r="AO408" s="43"/>
      <c r="AP408" s="54"/>
      <c r="AQ408" s="54"/>
      <c r="AR408" s="54"/>
      <c r="AS408" s="54"/>
      <c r="AT408" s="54"/>
      <c r="AU408" s="54"/>
      <c r="AV408" s="54"/>
      <c r="AW408" s="45">
        <f t="shared" si="236"/>
        <v>0</v>
      </c>
      <c r="AX408" s="51">
        <v>25.2</v>
      </c>
      <c r="AY408" s="46">
        <v>9.4499999999999993</v>
      </c>
      <c r="AZ408" s="51">
        <f t="shared" si="254"/>
        <v>0</v>
      </c>
      <c r="BA408" s="75"/>
      <c r="BB408" s="75"/>
      <c r="BC408" s="75"/>
      <c r="BD408" s="75"/>
      <c r="BE408" s="75"/>
      <c r="BF408" s="74"/>
      <c r="BG408" s="74"/>
      <c r="BH408" s="74"/>
      <c r="BI408" s="74"/>
      <c r="BJ408" s="74"/>
      <c r="BK408" s="75"/>
      <c r="BL408" s="75"/>
      <c r="BM408" s="47">
        <f t="shared" si="247"/>
        <v>0</v>
      </c>
      <c r="BN408" s="61"/>
      <c r="BO408" s="60">
        <f t="shared" si="237"/>
        <v>0</v>
      </c>
      <c r="BP408" s="141"/>
      <c r="BQ408" s="137"/>
      <c r="BR408" s="138">
        <v>1</v>
      </c>
      <c r="BS408" s="63">
        <f t="shared" si="257"/>
        <v>0.33333333333333331</v>
      </c>
      <c r="BT408" s="63">
        <f t="shared" si="270"/>
        <v>1</v>
      </c>
      <c r="BU408" s="577">
        <f t="shared" si="261"/>
        <v>1</v>
      </c>
      <c r="BV408" s="566"/>
      <c r="BW408" s="139"/>
      <c r="BX408" s="59">
        <v>12.03</v>
      </c>
      <c r="BY408" s="59">
        <v>32.68</v>
      </c>
      <c r="BZ408" s="139"/>
      <c r="CA408" s="5">
        <f t="shared" si="258"/>
        <v>25.2</v>
      </c>
      <c r="CB408" s="59">
        <f t="shared" si="259"/>
        <v>9.4499999999999993</v>
      </c>
      <c r="CC408" s="587"/>
      <c r="CD408" s="596">
        <f t="shared" si="262"/>
        <v>17.324999999999999</v>
      </c>
      <c r="CE408" s="5">
        <f t="shared" si="263"/>
        <v>17.324999999999999</v>
      </c>
      <c r="CF408" s="724"/>
      <c r="CG408" s="606"/>
      <c r="CH408" s="707" t="str">
        <f t="shared" si="255"/>
        <v/>
      </c>
      <c r="CI408" s="59" t="str">
        <f t="shared" si="256"/>
        <v/>
      </c>
      <c r="CJ408" s="530" t="e">
        <f t="shared" si="248"/>
        <v>#VALUE!</v>
      </c>
      <c r="CK408" s="727"/>
      <c r="CL408" s="792"/>
    </row>
    <row r="409" spans="1:90" ht="13.15" customHeight="1" x14ac:dyDescent="0.25">
      <c r="A409" s="737"/>
      <c r="B409" s="37"/>
      <c r="C409" s="714"/>
      <c r="D409" s="383">
        <v>403</v>
      </c>
      <c r="E409" s="131" t="s">
        <v>993</v>
      </c>
      <c r="F409" s="182" t="s">
        <v>994</v>
      </c>
      <c r="G409" s="293" t="s">
        <v>1264</v>
      </c>
      <c r="H409" s="9">
        <v>5</v>
      </c>
      <c r="I409" s="80"/>
      <c r="J409" s="81">
        <f t="shared" si="242"/>
        <v>34.146341463414636</v>
      </c>
      <c r="K409" s="80">
        <v>42</v>
      </c>
      <c r="L409" s="80">
        <f t="shared" si="260"/>
        <v>170.73170731707319</v>
      </c>
      <c r="M409" s="80">
        <f t="shared" si="264"/>
        <v>210</v>
      </c>
      <c r="N409" s="140">
        <f t="shared" si="271"/>
        <v>46.620000000000005</v>
      </c>
      <c r="O409" s="10">
        <f t="shared" si="265"/>
        <v>14.7</v>
      </c>
      <c r="P409" s="10">
        <f t="shared" si="266"/>
        <v>233.10000000000002</v>
      </c>
      <c r="Q409" s="11">
        <f t="shared" si="267"/>
        <v>56.7</v>
      </c>
      <c r="R409" s="12">
        <f t="shared" si="268"/>
        <v>283.5</v>
      </c>
      <c r="S409" s="4">
        <f t="shared" si="272"/>
        <v>50.4</v>
      </c>
      <c r="T409" s="137">
        <f t="shared" si="269"/>
        <v>252</v>
      </c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4">
        <f t="shared" si="241"/>
        <v>0</v>
      </c>
      <c r="AH409" s="63"/>
      <c r="AI409" s="63"/>
      <c r="AJ409" s="63">
        <f t="shared" si="253"/>
        <v>0</v>
      </c>
      <c r="AK409" s="43"/>
      <c r="AL409" s="43"/>
      <c r="AM409" s="43"/>
      <c r="AN409" s="43"/>
      <c r="AO409" s="43"/>
      <c r="AP409" s="54"/>
      <c r="AQ409" s="54"/>
      <c r="AR409" s="54"/>
      <c r="AS409" s="54"/>
      <c r="AT409" s="54"/>
      <c r="AU409" s="54"/>
      <c r="AV409" s="54"/>
      <c r="AW409" s="45">
        <f t="shared" si="236"/>
        <v>0</v>
      </c>
      <c r="AX409" s="51">
        <v>50.4</v>
      </c>
      <c r="AY409" s="46">
        <v>23.9</v>
      </c>
      <c r="AZ409" s="51">
        <f t="shared" si="254"/>
        <v>0</v>
      </c>
      <c r="BA409" s="75"/>
      <c r="BB409" s="75"/>
      <c r="BC409" s="75"/>
      <c r="BD409" s="75"/>
      <c r="BE409" s="75"/>
      <c r="BF409" s="74"/>
      <c r="BG409" s="74"/>
      <c r="BH409" s="74"/>
      <c r="BI409" s="74"/>
      <c r="BJ409" s="74"/>
      <c r="BK409" s="75"/>
      <c r="BL409" s="75"/>
      <c r="BM409" s="47">
        <f t="shared" si="247"/>
        <v>0</v>
      </c>
      <c r="BN409" s="61"/>
      <c r="BO409" s="60">
        <f t="shared" si="237"/>
        <v>0</v>
      </c>
      <c r="BP409" s="141"/>
      <c r="BQ409" s="137"/>
      <c r="BR409" s="138">
        <v>5</v>
      </c>
      <c r="BS409" s="63">
        <f t="shared" si="257"/>
        <v>1.6666666666666667</v>
      </c>
      <c r="BT409" s="63">
        <f t="shared" si="270"/>
        <v>5</v>
      </c>
      <c r="BU409" s="577">
        <f t="shared" si="261"/>
        <v>5</v>
      </c>
      <c r="BV409" s="566"/>
      <c r="BW409" s="139"/>
      <c r="BX409" s="59">
        <v>28.12</v>
      </c>
      <c r="BY409" s="59">
        <v>76.42</v>
      </c>
      <c r="BZ409" s="139"/>
      <c r="CA409" s="5">
        <f t="shared" si="258"/>
        <v>50.4</v>
      </c>
      <c r="CB409" s="59">
        <f t="shared" si="259"/>
        <v>23.9</v>
      </c>
      <c r="CC409" s="587"/>
      <c r="CD409" s="596">
        <f t="shared" si="262"/>
        <v>37.15</v>
      </c>
      <c r="CE409" s="5">
        <f t="shared" si="263"/>
        <v>185.75</v>
      </c>
      <c r="CF409" s="724"/>
      <c r="CG409" s="606"/>
      <c r="CH409" s="707" t="str">
        <f t="shared" si="255"/>
        <v/>
      </c>
      <c r="CI409" s="59" t="str">
        <f t="shared" si="256"/>
        <v/>
      </c>
      <c r="CJ409" s="530" t="e">
        <f t="shared" si="248"/>
        <v>#VALUE!</v>
      </c>
      <c r="CK409" s="727"/>
      <c r="CL409" s="792"/>
    </row>
    <row r="410" spans="1:90" ht="13.15" customHeight="1" x14ac:dyDescent="0.25">
      <c r="A410" s="737"/>
      <c r="B410" s="37"/>
      <c r="C410" s="714"/>
      <c r="D410" s="383">
        <v>404</v>
      </c>
      <c r="E410" s="131" t="s">
        <v>995</v>
      </c>
      <c r="F410" s="182" t="s">
        <v>996</v>
      </c>
      <c r="G410" s="293" t="s">
        <v>1264</v>
      </c>
      <c r="H410" s="9">
        <v>1</v>
      </c>
      <c r="I410" s="80"/>
      <c r="J410" s="81">
        <f t="shared" si="242"/>
        <v>60.975609756097562</v>
      </c>
      <c r="K410" s="80">
        <v>75</v>
      </c>
      <c r="L410" s="80">
        <f t="shared" si="260"/>
        <v>60.975609756097562</v>
      </c>
      <c r="M410" s="80">
        <f t="shared" si="264"/>
        <v>75</v>
      </c>
      <c r="N410" s="140">
        <f t="shared" si="271"/>
        <v>83.250000000000014</v>
      </c>
      <c r="O410" s="10">
        <f t="shared" si="265"/>
        <v>26.25</v>
      </c>
      <c r="P410" s="10">
        <f t="shared" si="266"/>
        <v>83.250000000000014</v>
      </c>
      <c r="Q410" s="11">
        <f t="shared" si="267"/>
        <v>101.25</v>
      </c>
      <c r="R410" s="12">
        <f t="shared" si="268"/>
        <v>101.25</v>
      </c>
      <c r="S410" s="4">
        <f t="shared" si="272"/>
        <v>90</v>
      </c>
      <c r="T410" s="137">
        <f t="shared" si="269"/>
        <v>90</v>
      </c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4">
        <f t="shared" si="241"/>
        <v>0</v>
      </c>
      <c r="AH410" s="63"/>
      <c r="AI410" s="63"/>
      <c r="AJ410" s="63">
        <f t="shared" si="253"/>
        <v>0</v>
      </c>
      <c r="AK410" s="43"/>
      <c r="AL410" s="43"/>
      <c r="AM410" s="43"/>
      <c r="AN410" s="43"/>
      <c r="AO410" s="43"/>
      <c r="AP410" s="54"/>
      <c r="AQ410" s="54"/>
      <c r="AR410" s="54"/>
      <c r="AS410" s="54"/>
      <c r="AT410" s="54"/>
      <c r="AU410" s="54"/>
      <c r="AV410" s="54"/>
      <c r="AW410" s="45">
        <f t="shared" si="236"/>
        <v>0</v>
      </c>
      <c r="AX410" s="51">
        <v>90</v>
      </c>
      <c r="AY410" s="46">
        <v>47.3</v>
      </c>
      <c r="AZ410" s="51">
        <f t="shared" si="254"/>
        <v>0</v>
      </c>
      <c r="BA410" s="75"/>
      <c r="BB410" s="75"/>
      <c r="BC410" s="75"/>
      <c r="BD410" s="75"/>
      <c r="BE410" s="75"/>
      <c r="BF410" s="74"/>
      <c r="BG410" s="74"/>
      <c r="BH410" s="74"/>
      <c r="BI410" s="74"/>
      <c r="BJ410" s="74"/>
      <c r="BK410" s="75"/>
      <c r="BL410" s="75"/>
      <c r="BM410" s="47">
        <f t="shared" si="247"/>
        <v>0</v>
      </c>
      <c r="BN410" s="61"/>
      <c r="BO410" s="60">
        <f t="shared" si="237"/>
        <v>0</v>
      </c>
      <c r="BP410" s="141"/>
      <c r="BQ410" s="137"/>
      <c r="BR410" s="138">
        <v>1</v>
      </c>
      <c r="BS410" s="63">
        <f t="shared" si="257"/>
        <v>0.33333333333333331</v>
      </c>
      <c r="BT410" s="63">
        <f t="shared" si="270"/>
        <v>1</v>
      </c>
      <c r="BU410" s="577">
        <f t="shared" si="261"/>
        <v>1</v>
      </c>
      <c r="BV410" s="566"/>
      <c r="BW410" s="139"/>
      <c r="BX410" s="59">
        <v>40.35</v>
      </c>
      <c r="BY410" s="59">
        <v>109.66</v>
      </c>
      <c r="BZ410" s="139"/>
      <c r="CA410" s="5">
        <f t="shared" si="258"/>
        <v>90</v>
      </c>
      <c r="CB410" s="59">
        <f t="shared" si="259"/>
        <v>40.35</v>
      </c>
      <c r="CC410" s="587"/>
      <c r="CD410" s="596">
        <f t="shared" si="262"/>
        <v>65.174999999999997</v>
      </c>
      <c r="CE410" s="5">
        <f t="shared" si="263"/>
        <v>65.174999999999997</v>
      </c>
      <c r="CF410" s="724"/>
      <c r="CG410" s="606"/>
      <c r="CH410" s="707" t="str">
        <f t="shared" si="255"/>
        <v/>
      </c>
      <c r="CI410" s="59" t="str">
        <f t="shared" si="256"/>
        <v/>
      </c>
      <c r="CJ410" s="530" t="e">
        <f t="shared" si="248"/>
        <v>#VALUE!</v>
      </c>
      <c r="CK410" s="727"/>
      <c r="CL410" s="792"/>
    </row>
    <row r="411" spans="1:90" ht="13.15" customHeight="1" x14ac:dyDescent="0.25">
      <c r="A411" s="737"/>
      <c r="B411" s="37"/>
      <c r="C411" s="714"/>
      <c r="D411" s="383">
        <v>405</v>
      </c>
      <c r="E411" s="131" t="s">
        <v>997</v>
      </c>
      <c r="F411" s="182" t="s">
        <v>998</v>
      </c>
      <c r="G411" s="293" t="s">
        <v>1264</v>
      </c>
      <c r="H411" s="9">
        <v>2</v>
      </c>
      <c r="I411" s="80"/>
      <c r="J411" s="81">
        <f t="shared" si="242"/>
        <v>73.170731707317074</v>
      </c>
      <c r="K411" s="80">
        <v>90</v>
      </c>
      <c r="L411" s="80">
        <f t="shared" si="260"/>
        <v>146.34146341463415</v>
      </c>
      <c r="M411" s="80">
        <f t="shared" si="264"/>
        <v>180</v>
      </c>
      <c r="N411" s="140">
        <f t="shared" si="271"/>
        <v>99.9</v>
      </c>
      <c r="O411" s="10">
        <f t="shared" si="265"/>
        <v>31.499999999999996</v>
      </c>
      <c r="P411" s="10">
        <f t="shared" si="266"/>
        <v>199.8</v>
      </c>
      <c r="Q411" s="11">
        <f t="shared" si="267"/>
        <v>121.5</v>
      </c>
      <c r="R411" s="12">
        <f t="shared" si="268"/>
        <v>243</v>
      </c>
      <c r="S411" s="4">
        <f t="shared" si="272"/>
        <v>108</v>
      </c>
      <c r="T411" s="137">
        <f t="shared" si="269"/>
        <v>216</v>
      </c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4">
        <f t="shared" si="241"/>
        <v>0</v>
      </c>
      <c r="AH411" s="63"/>
      <c r="AI411" s="63"/>
      <c r="AJ411" s="63">
        <f t="shared" si="253"/>
        <v>0</v>
      </c>
      <c r="AK411" s="43"/>
      <c r="AL411" s="43"/>
      <c r="AM411" s="43"/>
      <c r="AN411" s="43"/>
      <c r="AO411" s="43"/>
      <c r="AP411" s="54"/>
      <c r="AQ411" s="54"/>
      <c r="AR411" s="54"/>
      <c r="AS411" s="54"/>
      <c r="AT411" s="54"/>
      <c r="AU411" s="54"/>
      <c r="AV411" s="54"/>
      <c r="AW411" s="45">
        <f t="shared" si="236"/>
        <v>0</v>
      </c>
      <c r="AX411" s="51">
        <v>108</v>
      </c>
      <c r="AY411" s="46">
        <v>43.5</v>
      </c>
      <c r="AZ411" s="51">
        <f t="shared" si="254"/>
        <v>0</v>
      </c>
      <c r="BA411" s="75"/>
      <c r="BB411" s="75"/>
      <c r="BC411" s="75"/>
      <c r="BD411" s="75"/>
      <c r="BE411" s="75"/>
      <c r="BF411" s="74"/>
      <c r="BG411" s="74"/>
      <c r="BH411" s="74"/>
      <c r="BI411" s="74"/>
      <c r="BJ411" s="74"/>
      <c r="BK411" s="75"/>
      <c r="BL411" s="75"/>
      <c r="BM411" s="47">
        <f t="shared" si="247"/>
        <v>0</v>
      </c>
      <c r="BN411" s="61"/>
      <c r="BO411" s="60">
        <f t="shared" si="237"/>
        <v>0</v>
      </c>
      <c r="BP411" s="141"/>
      <c r="BQ411" s="137"/>
      <c r="BR411" s="138">
        <v>2</v>
      </c>
      <c r="BS411" s="63">
        <f t="shared" si="257"/>
        <v>0.66666666666666663</v>
      </c>
      <c r="BT411" s="63">
        <f t="shared" si="270"/>
        <v>2</v>
      </c>
      <c r="BU411" s="577">
        <f t="shared" si="261"/>
        <v>2</v>
      </c>
      <c r="BV411" s="566"/>
      <c r="BW411" s="139"/>
      <c r="BX411" s="59">
        <v>40.35</v>
      </c>
      <c r="BY411" s="59">
        <v>109.66</v>
      </c>
      <c r="BZ411" s="139"/>
      <c r="CA411" s="5">
        <f t="shared" si="258"/>
        <v>108</v>
      </c>
      <c r="CB411" s="59">
        <f t="shared" si="259"/>
        <v>40.35</v>
      </c>
      <c r="CC411" s="587"/>
      <c r="CD411" s="596">
        <f t="shared" si="262"/>
        <v>74.174999999999997</v>
      </c>
      <c r="CE411" s="5">
        <f t="shared" si="263"/>
        <v>148.35</v>
      </c>
      <c r="CF411" s="724"/>
      <c r="CG411" s="606"/>
      <c r="CH411" s="707" t="str">
        <f t="shared" si="255"/>
        <v/>
      </c>
      <c r="CI411" s="59" t="str">
        <f t="shared" si="256"/>
        <v/>
      </c>
      <c r="CJ411" s="530" t="e">
        <f t="shared" si="248"/>
        <v>#VALUE!</v>
      </c>
      <c r="CK411" s="727"/>
      <c r="CL411" s="792"/>
    </row>
    <row r="412" spans="1:90" ht="13.15" customHeight="1" x14ac:dyDescent="0.25">
      <c r="A412" s="737"/>
      <c r="B412" s="37"/>
      <c r="C412" s="714"/>
      <c r="D412" s="383">
        <v>406</v>
      </c>
      <c r="E412" s="131" t="s">
        <v>999</v>
      </c>
      <c r="F412" s="182" t="s">
        <v>1000</v>
      </c>
      <c r="G412" s="293" t="s">
        <v>1264</v>
      </c>
      <c r="H412" s="9">
        <v>1</v>
      </c>
      <c r="I412" s="80"/>
      <c r="J412" s="81">
        <f t="shared" si="242"/>
        <v>80.487804878048777</v>
      </c>
      <c r="K412" s="80">
        <v>99</v>
      </c>
      <c r="L412" s="80">
        <f t="shared" si="260"/>
        <v>80.487804878048777</v>
      </c>
      <c r="M412" s="80">
        <f t="shared" si="264"/>
        <v>99</v>
      </c>
      <c r="N412" s="140">
        <f t="shared" si="271"/>
        <v>109.89000000000001</v>
      </c>
      <c r="O412" s="10">
        <f t="shared" si="265"/>
        <v>34.65</v>
      </c>
      <c r="P412" s="10">
        <f t="shared" si="266"/>
        <v>109.89000000000001</v>
      </c>
      <c r="Q412" s="11">
        <f t="shared" si="267"/>
        <v>133.65</v>
      </c>
      <c r="R412" s="12">
        <f t="shared" si="268"/>
        <v>133.65</v>
      </c>
      <c r="S412" s="4">
        <f t="shared" si="272"/>
        <v>118.8</v>
      </c>
      <c r="T412" s="137">
        <f t="shared" si="269"/>
        <v>118.8</v>
      </c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4">
        <f t="shared" si="241"/>
        <v>0</v>
      </c>
      <c r="AH412" s="63"/>
      <c r="AI412" s="63"/>
      <c r="AJ412" s="63">
        <f t="shared" si="253"/>
        <v>0</v>
      </c>
      <c r="AK412" s="43"/>
      <c r="AL412" s="43"/>
      <c r="AM412" s="43"/>
      <c r="AN412" s="43"/>
      <c r="AO412" s="43"/>
      <c r="AP412" s="54"/>
      <c r="AQ412" s="54"/>
      <c r="AR412" s="54"/>
      <c r="AS412" s="54"/>
      <c r="AT412" s="54"/>
      <c r="AU412" s="54"/>
      <c r="AV412" s="54"/>
      <c r="AW412" s="45">
        <f t="shared" si="236"/>
        <v>0</v>
      </c>
      <c r="AX412" s="51">
        <v>118.8</v>
      </c>
      <c r="AY412" s="46">
        <v>45.28</v>
      </c>
      <c r="AZ412" s="51">
        <f t="shared" si="254"/>
        <v>0</v>
      </c>
      <c r="BA412" s="75"/>
      <c r="BB412" s="75"/>
      <c r="BC412" s="75"/>
      <c r="BD412" s="75"/>
      <c r="BE412" s="75"/>
      <c r="BF412" s="74"/>
      <c r="BG412" s="74">
        <v>1</v>
      </c>
      <c r="BH412" s="74"/>
      <c r="BI412" s="74"/>
      <c r="BJ412" s="74"/>
      <c r="BK412" s="75"/>
      <c r="BL412" s="75"/>
      <c r="BM412" s="47">
        <f t="shared" si="247"/>
        <v>1</v>
      </c>
      <c r="BN412" s="47">
        <v>75</v>
      </c>
      <c r="BO412" s="47">
        <f t="shared" si="237"/>
        <v>75</v>
      </c>
      <c r="BP412" s="147" t="s">
        <v>1172</v>
      </c>
      <c r="BQ412" s="137"/>
      <c r="BR412" s="138">
        <v>1</v>
      </c>
      <c r="BS412" s="63">
        <f t="shared" si="257"/>
        <v>0.66666666666666663</v>
      </c>
      <c r="BT412" s="63">
        <f t="shared" si="270"/>
        <v>1</v>
      </c>
      <c r="BU412" s="577">
        <f t="shared" si="261"/>
        <v>1</v>
      </c>
      <c r="BV412" s="566"/>
      <c r="BW412" s="139"/>
      <c r="BX412" s="59">
        <v>40.35</v>
      </c>
      <c r="BY412" s="59">
        <v>109.66</v>
      </c>
      <c r="BZ412" s="139"/>
      <c r="CA412" s="5">
        <f t="shared" si="258"/>
        <v>75</v>
      </c>
      <c r="CB412" s="59">
        <f t="shared" si="259"/>
        <v>40.35</v>
      </c>
      <c r="CC412" s="587"/>
      <c r="CD412" s="596">
        <f t="shared" si="262"/>
        <v>57.674999999999997</v>
      </c>
      <c r="CE412" s="5">
        <f t="shared" si="263"/>
        <v>57.674999999999997</v>
      </c>
      <c r="CF412" s="724"/>
      <c r="CG412" s="606"/>
      <c r="CH412" s="707" t="str">
        <f t="shared" si="255"/>
        <v/>
      </c>
      <c r="CI412" s="59" t="str">
        <f t="shared" si="256"/>
        <v/>
      </c>
      <c r="CJ412" s="530" t="e">
        <f t="shared" si="248"/>
        <v>#VALUE!</v>
      </c>
      <c r="CK412" s="727"/>
      <c r="CL412" s="792"/>
    </row>
    <row r="413" spans="1:90" ht="13.15" customHeight="1" x14ac:dyDescent="0.25">
      <c r="A413" s="737"/>
      <c r="B413" s="37"/>
      <c r="C413" s="714"/>
      <c r="D413" s="383">
        <v>407</v>
      </c>
      <c r="E413" s="132" t="s">
        <v>192</v>
      </c>
      <c r="F413" s="183" t="s">
        <v>193</v>
      </c>
      <c r="G413" s="293" t="s">
        <v>1264</v>
      </c>
      <c r="H413" s="9"/>
      <c r="I413" s="79"/>
      <c r="J413" s="68"/>
      <c r="K413" s="79"/>
      <c r="L413" s="79">
        <f t="shared" si="260"/>
        <v>0</v>
      </c>
      <c r="M413" s="79"/>
      <c r="N413" s="140"/>
      <c r="O413" s="10"/>
      <c r="P413" s="10"/>
      <c r="Q413" s="11"/>
      <c r="R413" s="12"/>
      <c r="S413" s="4"/>
      <c r="T413" s="137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4">
        <f t="shared" si="241"/>
        <v>0</v>
      </c>
      <c r="AH413" s="63"/>
      <c r="AI413" s="63"/>
      <c r="AJ413" s="63">
        <f t="shared" si="253"/>
        <v>0</v>
      </c>
      <c r="AK413" s="43"/>
      <c r="AL413" s="43"/>
      <c r="AM413" s="43"/>
      <c r="AN413" s="43"/>
      <c r="AO413" s="43"/>
      <c r="AP413" s="54"/>
      <c r="AQ413" s="54"/>
      <c r="AR413" s="54"/>
      <c r="AS413" s="54"/>
      <c r="AT413" s="54"/>
      <c r="AU413" s="54"/>
      <c r="AV413" s="54"/>
      <c r="AW413" s="45">
        <f t="shared" si="236"/>
        <v>0</v>
      </c>
      <c r="AX413" s="58"/>
      <c r="AY413" s="62"/>
      <c r="AZ413" s="58">
        <f t="shared" si="254"/>
        <v>0</v>
      </c>
      <c r="BA413" s="75"/>
      <c r="BB413" s="75"/>
      <c r="BC413" s="75"/>
      <c r="BD413" s="75"/>
      <c r="BE413" s="75"/>
      <c r="BF413" s="74"/>
      <c r="BG413" s="74">
        <v>1</v>
      </c>
      <c r="BH413" s="74"/>
      <c r="BI413" s="74"/>
      <c r="BJ413" s="74"/>
      <c r="BK413" s="75"/>
      <c r="BL413" s="75"/>
      <c r="BM413" s="47">
        <f t="shared" si="247"/>
        <v>1</v>
      </c>
      <c r="BN413" s="47">
        <v>99</v>
      </c>
      <c r="BO413" s="47">
        <f t="shared" si="237"/>
        <v>99</v>
      </c>
      <c r="BP413" s="136" t="s">
        <v>194</v>
      </c>
      <c r="BQ413" s="137"/>
      <c r="BR413" s="138">
        <v>1</v>
      </c>
      <c r="BS413" s="63">
        <f t="shared" si="257"/>
        <v>0.33333333333333331</v>
      </c>
      <c r="BT413" s="63">
        <f t="shared" si="270"/>
        <v>1</v>
      </c>
      <c r="BU413" s="577">
        <f t="shared" si="261"/>
        <v>1</v>
      </c>
      <c r="BV413" s="566"/>
      <c r="BW413" s="139"/>
      <c r="BX413" s="59">
        <v>50.15</v>
      </c>
      <c r="BY413" s="59">
        <v>136.29</v>
      </c>
      <c r="BZ413" s="139"/>
      <c r="CA413" s="5">
        <f t="shared" si="258"/>
        <v>99</v>
      </c>
      <c r="CB413" s="59">
        <f t="shared" si="259"/>
        <v>50.15</v>
      </c>
      <c r="CC413" s="587"/>
      <c r="CD413" s="596">
        <f t="shared" si="262"/>
        <v>74.575000000000003</v>
      </c>
      <c r="CE413" s="5">
        <f t="shared" si="263"/>
        <v>74.575000000000003</v>
      </c>
      <c r="CF413" s="724"/>
      <c r="CG413" s="606"/>
      <c r="CH413" s="707" t="str">
        <f t="shared" si="255"/>
        <v/>
      </c>
      <c r="CI413" s="59" t="str">
        <f t="shared" si="256"/>
        <v/>
      </c>
      <c r="CJ413" s="530" t="e">
        <f t="shared" si="248"/>
        <v>#VALUE!</v>
      </c>
      <c r="CK413" s="727"/>
      <c r="CL413" s="792"/>
    </row>
    <row r="414" spans="1:90" ht="13.15" customHeight="1" x14ac:dyDescent="0.25">
      <c r="A414" s="737"/>
      <c r="B414" s="37"/>
      <c r="C414" s="714"/>
      <c r="D414" s="383">
        <v>408</v>
      </c>
      <c r="E414" s="131" t="s">
        <v>1001</v>
      </c>
      <c r="F414" s="182" t="s">
        <v>1002</v>
      </c>
      <c r="G414" s="293" t="s">
        <v>1264</v>
      </c>
      <c r="H414" s="9">
        <v>1</v>
      </c>
      <c r="I414" s="80"/>
      <c r="J414" s="81">
        <f t="shared" si="242"/>
        <v>119.51219512195122</v>
      </c>
      <c r="K414" s="80">
        <v>147</v>
      </c>
      <c r="L414" s="80">
        <f t="shared" si="260"/>
        <v>119.51219512195122</v>
      </c>
      <c r="M414" s="80">
        <f>H414*K414</f>
        <v>147</v>
      </c>
      <c r="N414" s="140">
        <f>K414*1.11</f>
        <v>163.17000000000002</v>
      </c>
      <c r="O414" s="10">
        <f>K414*35%</f>
        <v>51.449999999999996</v>
      </c>
      <c r="P414" s="10">
        <f>N414*H414</f>
        <v>163.17000000000002</v>
      </c>
      <c r="Q414" s="11">
        <f>K414+O414</f>
        <v>198.45</v>
      </c>
      <c r="R414" s="12">
        <f>Q414*H414</f>
        <v>198.45</v>
      </c>
      <c r="S414" s="4">
        <f>K414*1.2</f>
        <v>176.4</v>
      </c>
      <c r="T414" s="137">
        <f>H414*S414</f>
        <v>176.4</v>
      </c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4">
        <f t="shared" si="241"/>
        <v>0</v>
      </c>
      <c r="AH414" s="63"/>
      <c r="AI414" s="63"/>
      <c r="AJ414" s="63">
        <f t="shared" si="253"/>
        <v>0</v>
      </c>
      <c r="AK414" s="43"/>
      <c r="AL414" s="43"/>
      <c r="AM414" s="43"/>
      <c r="AN414" s="43"/>
      <c r="AO414" s="43"/>
      <c r="AP414" s="54"/>
      <c r="AQ414" s="54"/>
      <c r="AR414" s="54"/>
      <c r="AS414" s="54"/>
      <c r="AT414" s="54"/>
      <c r="AU414" s="54"/>
      <c r="AV414" s="54"/>
      <c r="AW414" s="45">
        <f t="shared" si="236"/>
        <v>0</v>
      </c>
      <c r="AX414" s="51">
        <v>176.4</v>
      </c>
      <c r="AY414" s="46">
        <v>75.8</v>
      </c>
      <c r="AZ414" s="51">
        <f t="shared" si="254"/>
        <v>0</v>
      </c>
      <c r="BA414" s="75"/>
      <c r="BB414" s="75"/>
      <c r="BC414" s="75"/>
      <c r="BD414" s="75"/>
      <c r="BE414" s="75"/>
      <c r="BF414" s="74"/>
      <c r="BG414" s="74"/>
      <c r="BH414" s="74"/>
      <c r="BI414" s="74"/>
      <c r="BJ414" s="74"/>
      <c r="BK414" s="75"/>
      <c r="BL414" s="75"/>
      <c r="BM414" s="47">
        <f t="shared" si="247"/>
        <v>0</v>
      </c>
      <c r="BN414" s="61"/>
      <c r="BO414" s="60">
        <f t="shared" si="237"/>
        <v>0</v>
      </c>
      <c r="BP414" s="141"/>
      <c r="BQ414" s="137"/>
      <c r="BR414" s="138">
        <v>1</v>
      </c>
      <c r="BS414" s="63">
        <f t="shared" si="257"/>
        <v>0.33333333333333331</v>
      </c>
      <c r="BT414" s="63">
        <f t="shared" si="270"/>
        <v>1</v>
      </c>
      <c r="BU414" s="577">
        <f t="shared" si="261"/>
        <v>1</v>
      </c>
      <c r="BV414" s="566"/>
      <c r="BW414" s="139"/>
      <c r="BX414" s="59">
        <v>69.430000000000007</v>
      </c>
      <c r="BY414" s="59">
        <v>188.68</v>
      </c>
      <c r="BZ414" s="139"/>
      <c r="CA414" s="5">
        <f t="shared" si="258"/>
        <v>176.4</v>
      </c>
      <c r="CB414" s="59">
        <f t="shared" si="259"/>
        <v>69.430000000000007</v>
      </c>
      <c r="CC414" s="587"/>
      <c r="CD414" s="596">
        <f t="shared" si="262"/>
        <v>122.91500000000001</v>
      </c>
      <c r="CE414" s="5">
        <f t="shared" si="263"/>
        <v>122.91500000000001</v>
      </c>
      <c r="CF414" s="724"/>
      <c r="CG414" s="606"/>
      <c r="CH414" s="707" t="str">
        <f t="shared" si="255"/>
        <v/>
      </c>
      <c r="CI414" s="59" t="str">
        <f t="shared" si="256"/>
        <v/>
      </c>
      <c r="CJ414" s="530" t="e">
        <f t="shared" si="248"/>
        <v>#VALUE!</v>
      </c>
      <c r="CK414" s="727"/>
      <c r="CL414" s="792"/>
    </row>
    <row r="415" spans="1:90" ht="13.15" customHeight="1" x14ac:dyDescent="0.25">
      <c r="A415" s="737"/>
      <c r="B415" s="37"/>
      <c r="C415" s="714"/>
      <c r="D415" s="383">
        <v>409</v>
      </c>
      <c r="E415" s="131" t="s">
        <v>1003</v>
      </c>
      <c r="F415" s="182" t="s">
        <v>1004</v>
      </c>
      <c r="G415" s="293" t="s">
        <v>1264</v>
      </c>
      <c r="H415" s="9">
        <v>3</v>
      </c>
      <c r="I415" s="80"/>
      <c r="J415" s="81">
        <f t="shared" si="242"/>
        <v>109.75609756097562</v>
      </c>
      <c r="K415" s="80">
        <v>135</v>
      </c>
      <c r="L415" s="80">
        <f t="shared" si="260"/>
        <v>329.26829268292681</v>
      </c>
      <c r="M415" s="80">
        <f>H415*K415</f>
        <v>405</v>
      </c>
      <c r="N415" s="140">
        <f>K415*1.11</f>
        <v>149.85000000000002</v>
      </c>
      <c r="O415" s="10">
        <f>K415*35%</f>
        <v>47.25</v>
      </c>
      <c r="P415" s="10">
        <f>N415*H415</f>
        <v>449.55000000000007</v>
      </c>
      <c r="Q415" s="11">
        <f>K415+O415</f>
        <v>182.25</v>
      </c>
      <c r="R415" s="12">
        <f>Q415*H415</f>
        <v>546.75</v>
      </c>
      <c r="S415" s="4">
        <f>K415*1.2</f>
        <v>162</v>
      </c>
      <c r="T415" s="137">
        <f>H415*S415</f>
        <v>486</v>
      </c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4">
        <f t="shared" si="241"/>
        <v>0</v>
      </c>
      <c r="AH415" s="63"/>
      <c r="AI415" s="63"/>
      <c r="AJ415" s="63">
        <f t="shared" si="253"/>
        <v>0</v>
      </c>
      <c r="AK415" s="43"/>
      <c r="AL415" s="43"/>
      <c r="AM415" s="43"/>
      <c r="AN415" s="43"/>
      <c r="AO415" s="43"/>
      <c r="AP415" s="54"/>
      <c r="AQ415" s="54"/>
      <c r="AR415" s="54"/>
      <c r="AS415" s="54"/>
      <c r="AT415" s="54"/>
      <c r="AU415" s="54"/>
      <c r="AV415" s="54"/>
      <c r="AW415" s="45">
        <f t="shared" si="236"/>
        <v>0</v>
      </c>
      <c r="AX415" s="51">
        <v>162</v>
      </c>
      <c r="AY415" s="46">
        <v>78.400000000000006</v>
      </c>
      <c r="AZ415" s="51">
        <f t="shared" si="254"/>
        <v>0</v>
      </c>
      <c r="BA415" s="75"/>
      <c r="BB415" s="75"/>
      <c r="BC415" s="75"/>
      <c r="BD415" s="75"/>
      <c r="BE415" s="75"/>
      <c r="BF415" s="74"/>
      <c r="BG415" s="74"/>
      <c r="BH415" s="74"/>
      <c r="BI415" s="74"/>
      <c r="BJ415" s="74"/>
      <c r="BK415" s="75"/>
      <c r="BL415" s="75"/>
      <c r="BM415" s="47">
        <f t="shared" si="247"/>
        <v>0</v>
      </c>
      <c r="BN415" s="61"/>
      <c r="BO415" s="60">
        <f t="shared" si="237"/>
        <v>0</v>
      </c>
      <c r="BP415" s="141"/>
      <c r="BQ415" s="137"/>
      <c r="BR415" s="138">
        <v>3</v>
      </c>
      <c r="BS415" s="63">
        <f t="shared" si="257"/>
        <v>1</v>
      </c>
      <c r="BT415" s="63">
        <f t="shared" si="270"/>
        <v>3</v>
      </c>
      <c r="BU415" s="577">
        <f t="shared" si="261"/>
        <v>3</v>
      </c>
      <c r="BV415" s="566"/>
      <c r="BW415" s="139"/>
      <c r="BX415" s="59">
        <v>69.430000000000007</v>
      </c>
      <c r="BY415" s="59">
        <v>188.68</v>
      </c>
      <c r="BZ415" s="139"/>
      <c r="CA415" s="5">
        <f t="shared" si="258"/>
        <v>162</v>
      </c>
      <c r="CB415" s="59">
        <f t="shared" si="259"/>
        <v>69.430000000000007</v>
      </c>
      <c r="CC415" s="587"/>
      <c r="CD415" s="596">
        <f t="shared" si="262"/>
        <v>115.715</v>
      </c>
      <c r="CE415" s="5">
        <f t="shared" si="263"/>
        <v>347.14499999999998</v>
      </c>
      <c r="CF415" s="724"/>
      <c r="CG415" s="606"/>
      <c r="CH415" s="707" t="str">
        <f t="shared" si="255"/>
        <v/>
      </c>
      <c r="CI415" s="59" t="str">
        <f t="shared" si="256"/>
        <v/>
      </c>
      <c r="CJ415" s="530" t="e">
        <f t="shared" si="248"/>
        <v>#VALUE!</v>
      </c>
      <c r="CK415" s="727"/>
      <c r="CL415" s="792"/>
    </row>
    <row r="416" spans="1:90" ht="13.15" customHeight="1" thickBot="1" x14ac:dyDescent="0.3">
      <c r="A416" s="738"/>
      <c r="B416" s="130"/>
      <c r="C416" s="715"/>
      <c r="D416" s="384">
        <v>410</v>
      </c>
      <c r="E416" s="202" t="s">
        <v>1005</v>
      </c>
      <c r="F416" s="203" t="s">
        <v>1006</v>
      </c>
      <c r="G416" s="294" t="s">
        <v>1264</v>
      </c>
      <c r="H416" s="101">
        <v>10</v>
      </c>
      <c r="I416" s="102"/>
      <c r="J416" s="103">
        <f t="shared" si="242"/>
        <v>88.988821138211378</v>
      </c>
      <c r="K416" s="102">
        <v>109.45625</v>
      </c>
      <c r="L416" s="102">
        <f t="shared" si="260"/>
        <v>889.88821138211381</v>
      </c>
      <c r="M416" s="102">
        <f>H416*K416</f>
        <v>1094.5625</v>
      </c>
      <c r="N416" s="204">
        <f>K416*1.11</f>
        <v>121.49643750000001</v>
      </c>
      <c r="O416" s="19">
        <f>K416*35%</f>
        <v>38.309687499999995</v>
      </c>
      <c r="P416" s="19">
        <f>N416*H416</f>
        <v>1214.964375</v>
      </c>
      <c r="Q416" s="20">
        <f>K416+O416</f>
        <v>147.76593750000001</v>
      </c>
      <c r="R416" s="21">
        <f>Q416*H416</f>
        <v>1477.6593750000002</v>
      </c>
      <c r="S416" s="205">
        <f>K416*1.2</f>
        <v>131.3475</v>
      </c>
      <c r="T416" s="206">
        <f>H416*S416</f>
        <v>1313.4749999999999</v>
      </c>
      <c r="U416" s="104"/>
      <c r="V416" s="104"/>
      <c r="W416" s="104"/>
      <c r="X416" s="104"/>
      <c r="Y416" s="104"/>
      <c r="Z416" s="104"/>
      <c r="AA416" s="104"/>
      <c r="AB416" s="104"/>
      <c r="AC416" s="104"/>
      <c r="AD416" s="104"/>
      <c r="AE416" s="104"/>
      <c r="AF416" s="104"/>
      <c r="AG416" s="105">
        <f t="shared" si="241"/>
        <v>0</v>
      </c>
      <c r="AH416" s="106"/>
      <c r="AI416" s="106"/>
      <c r="AJ416" s="106">
        <f t="shared" si="253"/>
        <v>0</v>
      </c>
      <c r="AK416" s="104"/>
      <c r="AL416" s="104"/>
      <c r="AM416" s="104"/>
      <c r="AN416" s="104"/>
      <c r="AO416" s="104"/>
      <c r="AP416" s="107"/>
      <c r="AQ416" s="107"/>
      <c r="AR416" s="107"/>
      <c r="AS416" s="107"/>
      <c r="AT416" s="107"/>
      <c r="AU416" s="107"/>
      <c r="AV416" s="107"/>
      <c r="AW416" s="108">
        <f t="shared" si="236"/>
        <v>0</v>
      </c>
      <c r="AX416" s="109">
        <v>131.3475</v>
      </c>
      <c r="AY416" s="126">
        <v>138.34</v>
      </c>
      <c r="AZ416" s="109">
        <f t="shared" si="254"/>
        <v>0</v>
      </c>
      <c r="BA416" s="127"/>
      <c r="BB416" s="127"/>
      <c r="BC416" s="127"/>
      <c r="BD416" s="127"/>
      <c r="BE416" s="127"/>
      <c r="BF416" s="110"/>
      <c r="BG416" s="110"/>
      <c r="BH416" s="110"/>
      <c r="BI416" s="110"/>
      <c r="BJ416" s="110"/>
      <c r="BK416" s="127"/>
      <c r="BL416" s="127"/>
      <c r="BM416" s="111">
        <f t="shared" si="247"/>
        <v>0</v>
      </c>
      <c r="BN416" s="128"/>
      <c r="BO416" s="113">
        <f t="shared" si="237"/>
        <v>0</v>
      </c>
      <c r="BP416" s="207"/>
      <c r="BQ416" s="206"/>
      <c r="BR416" s="208">
        <v>10</v>
      </c>
      <c r="BS416" s="106">
        <f t="shared" si="257"/>
        <v>3.3333333333333335</v>
      </c>
      <c r="BT416" s="106">
        <f t="shared" si="270"/>
        <v>10</v>
      </c>
      <c r="BU416" s="578">
        <v>5</v>
      </c>
      <c r="BV416" s="567"/>
      <c r="BW416" s="209"/>
      <c r="BX416" s="112"/>
      <c r="BY416" s="112"/>
      <c r="BZ416" s="209"/>
      <c r="CA416" s="210">
        <f t="shared" si="258"/>
        <v>131.3475</v>
      </c>
      <c r="CB416" s="112">
        <f t="shared" si="259"/>
        <v>88.988821138211378</v>
      </c>
      <c r="CC416" s="588"/>
      <c r="CD416" s="597">
        <f t="shared" si="262"/>
        <v>110.16816056910568</v>
      </c>
      <c r="CE416" s="210">
        <f t="shared" si="263"/>
        <v>550.8408028455284</v>
      </c>
      <c r="CF416" s="725"/>
      <c r="CG416" s="607"/>
      <c r="CH416" s="708" t="str">
        <f t="shared" si="255"/>
        <v/>
      </c>
      <c r="CI416" s="112" t="str">
        <f t="shared" si="256"/>
        <v/>
      </c>
      <c r="CJ416" s="531" t="e">
        <f t="shared" si="248"/>
        <v>#VALUE!</v>
      </c>
      <c r="CK416" s="728"/>
      <c r="CL416" s="793"/>
    </row>
    <row r="417" spans="1:90" ht="13.15" customHeight="1" x14ac:dyDescent="0.25">
      <c r="A417" s="734" t="s">
        <v>500</v>
      </c>
      <c r="B417" s="91"/>
      <c r="C417" s="711">
        <v>53</v>
      </c>
      <c r="D417" s="382">
        <v>411</v>
      </c>
      <c r="E417" s="193" t="s">
        <v>1007</v>
      </c>
      <c r="F417" s="194" t="s">
        <v>1008</v>
      </c>
      <c r="G417" s="292" t="s">
        <v>1264</v>
      </c>
      <c r="H417" s="92">
        <v>5</v>
      </c>
      <c r="I417" s="92">
        <v>18.420000000000002</v>
      </c>
      <c r="J417" s="93">
        <f t="shared" si="242"/>
        <v>14.691056910569106</v>
      </c>
      <c r="K417" s="92">
        <v>18.07</v>
      </c>
      <c r="L417" s="92">
        <f t="shared" si="260"/>
        <v>73.455284552845526</v>
      </c>
      <c r="M417" s="92">
        <f>H417*K417</f>
        <v>90.35</v>
      </c>
      <c r="N417" s="236">
        <f>K417*1.11</f>
        <v>20.057700000000001</v>
      </c>
      <c r="O417" s="22">
        <f>K417*35%</f>
        <v>6.3244999999999996</v>
      </c>
      <c r="P417" s="22">
        <f>N417*H417</f>
        <v>100.2885</v>
      </c>
      <c r="Q417" s="23">
        <f>K417+O417</f>
        <v>24.394500000000001</v>
      </c>
      <c r="R417" s="24">
        <f>Q417*H417</f>
        <v>121.9725</v>
      </c>
      <c r="S417" s="94">
        <f>K417*1.2</f>
        <v>21.684000000000001</v>
      </c>
      <c r="T417" s="196">
        <f>H417*S417</f>
        <v>108.42</v>
      </c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>
        <v>1</v>
      </c>
      <c r="AG417" s="96">
        <f t="shared" si="241"/>
        <v>0</v>
      </c>
      <c r="AH417" s="96">
        <v>18.5</v>
      </c>
      <c r="AI417" s="96">
        <v>10.47</v>
      </c>
      <c r="AJ417" s="96">
        <f t="shared" si="253"/>
        <v>0</v>
      </c>
      <c r="AK417" s="95"/>
      <c r="AL417" s="95"/>
      <c r="AM417" s="95"/>
      <c r="AN417" s="95">
        <v>1</v>
      </c>
      <c r="AO417" s="95"/>
      <c r="AP417" s="97"/>
      <c r="AQ417" s="97"/>
      <c r="AR417" s="97"/>
      <c r="AS417" s="97"/>
      <c r="AT417" s="97"/>
      <c r="AU417" s="97"/>
      <c r="AV417" s="97"/>
      <c r="AW417" s="98">
        <f t="shared" si="236"/>
        <v>2</v>
      </c>
      <c r="AX417" s="118">
        <v>21.684000000000001</v>
      </c>
      <c r="AY417" s="118">
        <v>11.39</v>
      </c>
      <c r="AZ417" s="118">
        <f t="shared" si="254"/>
        <v>22.78</v>
      </c>
      <c r="BA417" s="121"/>
      <c r="BB417" s="121"/>
      <c r="BC417" s="121"/>
      <c r="BD417" s="121"/>
      <c r="BE417" s="121"/>
      <c r="BF417" s="121"/>
      <c r="BG417" s="121"/>
      <c r="BH417" s="121">
        <v>1</v>
      </c>
      <c r="BI417" s="121"/>
      <c r="BJ417" s="121">
        <v>1</v>
      </c>
      <c r="BK417" s="121"/>
      <c r="BL417" s="121"/>
      <c r="BM417" s="100">
        <f t="shared" si="247"/>
        <v>2</v>
      </c>
      <c r="BN417" s="100">
        <v>17</v>
      </c>
      <c r="BO417" s="100">
        <f t="shared" si="237"/>
        <v>34</v>
      </c>
      <c r="BP417" s="280" t="s">
        <v>768</v>
      </c>
      <c r="BQ417" s="196"/>
      <c r="BR417" s="197">
        <v>5</v>
      </c>
      <c r="BS417" s="198">
        <f t="shared" si="257"/>
        <v>3</v>
      </c>
      <c r="BT417" s="198">
        <f t="shared" si="270"/>
        <v>5</v>
      </c>
      <c r="BU417" s="579">
        <f t="shared" si="261"/>
        <v>5</v>
      </c>
      <c r="BV417" s="565"/>
      <c r="BW417" s="200"/>
      <c r="BX417" s="199">
        <v>13.88</v>
      </c>
      <c r="BY417" s="199">
        <v>37.729999999999997</v>
      </c>
      <c r="BZ417" s="200"/>
      <c r="CA417" s="201">
        <f t="shared" si="258"/>
        <v>17</v>
      </c>
      <c r="CB417" s="199">
        <f t="shared" si="259"/>
        <v>10.47</v>
      </c>
      <c r="CC417" s="586"/>
      <c r="CD417" s="595">
        <f t="shared" si="262"/>
        <v>13.734999999999999</v>
      </c>
      <c r="CE417" s="201">
        <f t="shared" si="263"/>
        <v>68.674999999999997</v>
      </c>
      <c r="CF417" s="723">
        <f>SUM(CE417:CE428)</f>
        <v>888.32685714999991</v>
      </c>
      <c r="CG417" s="605"/>
      <c r="CH417" s="706" t="str">
        <f t="shared" si="255"/>
        <v/>
      </c>
      <c r="CI417" s="199" t="str">
        <f t="shared" si="256"/>
        <v/>
      </c>
      <c r="CJ417" s="529" t="e">
        <f t="shared" si="248"/>
        <v>#VALUE!</v>
      </c>
      <c r="CK417" s="732" t="e">
        <f>SUM(CJ417:CJ428)</f>
        <v>#VALUE!</v>
      </c>
      <c r="CL417" s="794" t="e">
        <f>(CF417-CK417)/CF417</f>
        <v>#VALUE!</v>
      </c>
    </row>
    <row r="418" spans="1:90" ht="13.15" customHeight="1" x14ac:dyDescent="0.25">
      <c r="A418" s="737"/>
      <c r="B418" s="37"/>
      <c r="C418" s="714"/>
      <c r="D418" s="383">
        <v>412</v>
      </c>
      <c r="E418" s="131" t="s">
        <v>1009</v>
      </c>
      <c r="F418" s="182" t="s">
        <v>1010</v>
      </c>
      <c r="G418" s="293" t="s">
        <v>1264</v>
      </c>
      <c r="H418" s="9">
        <v>1</v>
      </c>
      <c r="I418" s="80"/>
      <c r="J418" s="81">
        <f t="shared" si="242"/>
        <v>32.097560975609753</v>
      </c>
      <c r="K418" s="80">
        <v>39.479999999999997</v>
      </c>
      <c r="L418" s="80">
        <f t="shared" si="260"/>
        <v>32.097560975609753</v>
      </c>
      <c r="M418" s="80">
        <f>H418*K418</f>
        <v>39.479999999999997</v>
      </c>
      <c r="N418" s="140">
        <f>K418*1.11</f>
        <v>43.822800000000001</v>
      </c>
      <c r="O418" s="10">
        <f>K418*35%</f>
        <v>13.817999999999998</v>
      </c>
      <c r="P418" s="10">
        <f>N418*H418</f>
        <v>43.822800000000001</v>
      </c>
      <c r="Q418" s="11">
        <f>K418+O418</f>
        <v>53.297999999999995</v>
      </c>
      <c r="R418" s="12">
        <f>Q418*H418</f>
        <v>53.297999999999995</v>
      </c>
      <c r="S418" s="4">
        <f>K418*1.2</f>
        <v>47.375999999999998</v>
      </c>
      <c r="T418" s="137">
        <f>H418*S418</f>
        <v>47.375999999999998</v>
      </c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4">
        <f t="shared" si="241"/>
        <v>0</v>
      </c>
      <c r="AH418" s="63"/>
      <c r="AI418" s="63"/>
      <c r="AJ418" s="63">
        <f t="shared" si="253"/>
        <v>0</v>
      </c>
      <c r="AK418" s="43"/>
      <c r="AL418" s="43"/>
      <c r="AM418" s="43"/>
      <c r="AN418" s="43"/>
      <c r="AO418" s="43"/>
      <c r="AP418" s="54"/>
      <c r="AQ418" s="54"/>
      <c r="AR418" s="54"/>
      <c r="AS418" s="54"/>
      <c r="AT418" s="54"/>
      <c r="AU418" s="54"/>
      <c r="AV418" s="54"/>
      <c r="AW418" s="45">
        <f t="shared" si="236"/>
        <v>0</v>
      </c>
      <c r="AX418" s="51">
        <v>47.375999999999998</v>
      </c>
      <c r="AY418" s="46">
        <v>16.25</v>
      </c>
      <c r="AZ418" s="51">
        <f t="shared" si="254"/>
        <v>0</v>
      </c>
      <c r="BA418" s="75"/>
      <c r="BB418" s="75"/>
      <c r="BC418" s="75"/>
      <c r="BD418" s="75"/>
      <c r="BE418" s="75"/>
      <c r="BF418" s="74"/>
      <c r="BG418" s="74"/>
      <c r="BH418" s="74"/>
      <c r="BI418" s="74"/>
      <c r="BJ418" s="74"/>
      <c r="BK418" s="75"/>
      <c r="BL418" s="75"/>
      <c r="BM418" s="47">
        <f t="shared" si="247"/>
        <v>0</v>
      </c>
      <c r="BN418" s="61"/>
      <c r="BO418" s="60">
        <f t="shared" si="237"/>
        <v>0</v>
      </c>
      <c r="BP418" s="141"/>
      <c r="BQ418" s="137"/>
      <c r="BR418" s="138">
        <v>1</v>
      </c>
      <c r="BS418" s="63">
        <f t="shared" si="257"/>
        <v>0.33333333333333331</v>
      </c>
      <c r="BT418" s="63">
        <f t="shared" si="270"/>
        <v>1</v>
      </c>
      <c r="BU418" s="577">
        <f t="shared" si="261"/>
        <v>1</v>
      </c>
      <c r="BV418" s="566"/>
      <c r="BW418" s="139"/>
      <c r="BX418" s="59">
        <v>16.940000000000001</v>
      </c>
      <c r="BY418" s="59">
        <v>46.03</v>
      </c>
      <c r="BZ418" s="139"/>
      <c r="CA418" s="5">
        <f t="shared" si="258"/>
        <v>46.03</v>
      </c>
      <c r="CB418" s="59">
        <f t="shared" si="259"/>
        <v>16.25</v>
      </c>
      <c r="CC418" s="587"/>
      <c r="CD418" s="596">
        <f t="shared" si="262"/>
        <v>31.14</v>
      </c>
      <c r="CE418" s="5">
        <f t="shared" si="263"/>
        <v>31.14</v>
      </c>
      <c r="CF418" s="724"/>
      <c r="CG418" s="606"/>
      <c r="CH418" s="707" t="str">
        <f t="shared" si="255"/>
        <v/>
      </c>
      <c r="CI418" s="59" t="str">
        <f t="shared" si="256"/>
        <v/>
      </c>
      <c r="CJ418" s="530" t="e">
        <f t="shared" si="248"/>
        <v>#VALUE!</v>
      </c>
      <c r="CK418" s="727"/>
      <c r="CL418" s="798"/>
    </row>
    <row r="419" spans="1:90" ht="13.15" customHeight="1" x14ac:dyDescent="0.25">
      <c r="A419" s="737"/>
      <c r="B419" s="37"/>
      <c r="C419" s="714"/>
      <c r="D419" s="383">
        <v>413</v>
      </c>
      <c r="E419" s="132" t="s">
        <v>195</v>
      </c>
      <c r="F419" s="183" t="s">
        <v>196</v>
      </c>
      <c r="G419" s="293" t="s">
        <v>1264</v>
      </c>
      <c r="H419" s="9"/>
      <c r="I419" s="79"/>
      <c r="J419" s="68"/>
      <c r="K419" s="79"/>
      <c r="L419" s="79">
        <f t="shared" si="260"/>
        <v>0</v>
      </c>
      <c r="M419" s="79"/>
      <c r="N419" s="140"/>
      <c r="O419" s="10"/>
      <c r="P419" s="10"/>
      <c r="Q419" s="11"/>
      <c r="R419" s="12"/>
      <c r="S419" s="4"/>
      <c r="T419" s="137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4">
        <f t="shared" si="241"/>
        <v>0</v>
      </c>
      <c r="AH419" s="63"/>
      <c r="AI419" s="63"/>
      <c r="AJ419" s="63">
        <f t="shared" ref="AJ419:AJ435" si="273">AG419*AI419</f>
        <v>0</v>
      </c>
      <c r="AK419" s="43"/>
      <c r="AL419" s="43"/>
      <c r="AM419" s="43"/>
      <c r="AN419" s="43"/>
      <c r="AO419" s="43"/>
      <c r="AP419" s="54"/>
      <c r="AQ419" s="54"/>
      <c r="AR419" s="54"/>
      <c r="AS419" s="54"/>
      <c r="AT419" s="54"/>
      <c r="AU419" s="54"/>
      <c r="AV419" s="54"/>
      <c r="AW419" s="45">
        <f t="shared" si="236"/>
        <v>0</v>
      </c>
      <c r="AX419" s="58"/>
      <c r="AY419" s="62"/>
      <c r="AZ419" s="58">
        <f t="shared" ref="AZ419:AZ434" si="274">AW419*AY419</f>
        <v>0</v>
      </c>
      <c r="BA419" s="75"/>
      <c r="BB419" s="75"/>
      <c r="BC419" s="75"/>
      <c r="BD419" s="75"/>
      <c r="BE419" s="75"/>
      <c r="BF419" s="74"/>
      <c r="BG419" s="74">
        <v>1</v>
      </c>
      <c r="BH419" s="74"/>
      <c r="BI419" s="74"/>
      <c r="BJ419" s="74"/>
      <c r="BK419" s="75"/>
      <c r="BL419" s="75"/>
      <c r="BM419" s="47">
        <f t="shared" si="247"/>
        <v>1</v>
      </c>
      <c r="BN419" s="47">
        <v>53</v>
      </c>
      <c r="BO419" s="47">
        <f t="shared" si="237"/>
        <v>53</v>
      </c>
      <c r="BP419" s="136"/>
      <c r="BQ419" s="137"/>
      <c r="BR419" s="138">
        <v>1</v>
      </c>
      <c r="BS419" s="63">
        <f t="shared" si="257"/>
        <v>0.33333333333333331</v>
      </c>
      <c r="BT419" s="63">
        <f t="shared" si="270"/>
        <v>1</v>
      </c>
      <c r="BU419" s="577">
        <f t="shared" si="261"/>
        <v>1</v>
      </c>
      <c r="BV419" s="566"/>
      <c r="BW419" s="139"/>
      <c r="BX419" s="59">
        <v>28.62</v>
      </c>
      <c r="BY419" s="59">
        <v>77.77</v>
      </c>
      <c r="BZ419" s="139"/>
      <c r="CA419" s="5">
        <f t="shared" si="258"/>
        <v>53</v>
      </c>
      <c r="CB419" s="59">
        <f t="shared" si="259"/>
        <v>28.62</v>
      </c>
      <c r="CC419" s="587"/>
      <c r="CD419" s="596">
        <f t="shared" si="262"/>
        <v>40.81</v>
      </c>
      <c r="CE419" s="5">
        <f t="shared" si="263"/>
        <v>40.81</v>
      </c>
      <c r="CF419" s="724"/>
      <c r="CG419" s="606"/>
      <c r="CH419" s="707" t="str">
        <f t="shared" si="255"/>
        <v/>
      </c>
      <c r="CI419" s="59" t="str">
        <f t="shared" si="256"/>
        <v/>
      </c>
      <c r="CJ419" s="530" t="e">
        <f t="shared" si="248"/>
        <v>#VALUE!</v>
      </c>
      <c r="CK419" s="727"/>
      <c r="CL419" s="798"/>
    </row>
    <row r="420" spans="1:90" ht="13.15" customHeight="1" x14ac:dyDescent="0.25">
      <c r="A420" s="737"/>
      <c r="B420" s="37"/>
      <c r="C420" s="714"/>
      <c r="D420" s="383">
        <v>414</v>
      </c>
      <c r="E420" s="132" t="s">
        <v>197</v>
      </c>
      <c r="F420" s="183" t="s">
        <v>198</v>
      </c>
      <c r="G420" s="293" t="s">
        <v>1264</v>
      </c>
      <c r="H420" s="9"/>
      <c r="I420" s="79"/>
      <c r="J420" s="68"/>
      <c r="K420" s="79"/>
      <c r="L420" s="79">
        <f t="shared" si="260"/>
        <v>0</v>
      </c>
      <c r="M420" s="79"/>
      <c r="N420" s="140"/>
      <c r="O420" s="10"/>
      <c r="P420" s="10"/>
      <c r="Q420" s="11"/>
      <c r="R420" s="12"/>
      <c r="S420" s="4"/>
      <c r="T420" s="137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4">
        <f t="shared" si="241"/>
        <v>0</v>
      </c>
      <c r="AH420" s="63"/>
      <c r="AI420" s="63"/>
      <c r="AJ420" s="63">
        <f t="shared" si="273"/>
        <v>0</v>
      </c>
      <c r="AK420" s="43"/>
      <c r="AL420" s="43"/>
      <c r="AM420" s="43"/>
      <c r="AN420" s="43"/>
      <c r="AO420" s="43"/>
      <c r="AP420" s="54"/>
      <c r="AQ420" s="54"/>
      <c r="AR420" s="54"/>
      <c r="AS420" s="54"/>
      <c r="AT420" s="54"/>
      <c r="AU420" s="54"/>
      <c r="AV420" s="54"/>
      <c r="AW420" s="45">
        <f t="shared" si="236"/>
        <v>0</v>
      </c>
      <c r="AX420" s="58"/>
      <c r="AY420" s="62"/>
      <c r="AZ420" s="58">
        <f t="shared" si="274"/>
        <v>0</v>
      </c>
      <c r="BA420" s="75"/>
      <c r="BB420" s="75"/>
      <c r="BC420" s="75"/>
      <c r="BD420" s="75"/>
      <c r="BE420" s="75"/>
      <c r="BF420" s="74"/>
      <c r="BG420" s="74">
        <v>2</v>
      </c>
      <c r="BH420" s="74"/>
      <c r="BI420" s="74"/>
      <c r="BJ420" s="74"/>
      <c r="BK420" s="75"/>
      <c r="BL420" s="75"/>
      <c r="BM420" s="47">
        <f t="shared" si="247"/>
        <v>2</v>
      </c>
      <c r="BN420" s="47">
        <v>44</v>
      </c>
      <c r="BO420" s="47">
        <f t="shared" si="237"/>
        <v>88</v>
      </c>
      <c r="BP420" s="136"/>
      <c r="BQ420" s="137"/>
      <c r="BR420" s="138">
        <v>2</v>
      </c>
      <c r="BS420" s="63">
        <f t="shared" si="257"/>
        <v>0.66666666666666663</v>
      </c>
      <c r="BT420" s="63">
        <f t="shared" si="270"/>
        <v>2</v>
      </c>
      <c r="BU420" s="577">
        <f t="shared" si="261"/>
        <v>2</v>
      </c>
      <c r="BV420" s="566"/>
      <c r="BW420" s="139"/>
      <c r="BX420" s="59">
        <v>28.62</v>
      </c>
      <c r="BY420" s="59">
        <v>77.77</v>
      </c>
      <c r="BZ420" s="139"/>
      <c r="CA420" s="5">
        <f t="shared" si="258"/>
        <v>44</v>
      </c>
      <c r="CB420" s="59">
        <f t="shared" si="259"/>
        <v>28.62</v>
      </c>
      <c r="CC420" s="587"/>
      <c r="CD420" s="596">
        <f t="shared" si="262"/>
        <v>36.31</v>
      </c>
      <c r="CE420" s="5">
        <f t="shared" si="263"/>
        <v>72.62</v>
      </c>
      <c r="CF420" s="724"/>
      <c r="CG420" s="606"/>
      <c r="CH420" s="707" t="str">
        <f t="shared" si="255"/>
        <v/>
      </c>
      <c r="CI420" s="59" t="str">
        <f t="shared" si="256"/>
        <v/>
      </c>
      <c r="CJ420" s="530" t="e">
        <f t="shared" si="248"/>
        <v>#VALUE!</v>
      </c>
      <c r="CK420" s="727"/>
      <c r="CL420" s="798"/>
    </row>
    <row r="421" spans="1:90" ht="13.15" customHeight="1" x14ac:dyDescent="0.25">
      <c r="A421" s="737"/>
      <c r="B421" s="37"/>
      <c r="C421" s="714"/>
      <c r="D421" s="383">
        <v>415</v>
      </c>
      <c r="E421" s="131" t="s">
        <v>1011</v>
      </c>
      <c r="F421" s="182" t="s">
        <v>1012</v>
      </c>
      <c r="G421" s="293" t="s">
        <v>1264</v>
      </c>
      <c r="H421" s="9">
        <v>1</v>
      </c>
      <c r="I421" s="80"/>
      <c r="J421" s="81">
        <f t="shared" si="242"/>
        <v>6.5040650406504064</v>
      </c>
      <c r="K421" s="80">
        <v>8</v>
      </c>
      <c r="L421" s="80">
        <f t="shared" si="260"/>
        <v>6.5040650406504064</v>
      </c>
      <c r="M421" s="80">
        <f>H421*K421</f>
        <v>8</v>
      </c>
      <c r="N421" s="140">
        <f>K421*1.11</f>
        <v>8.8800000000000008</v>
      </c>
      <c r="O421" s="10">
        <f>K421*35%</f>
        <v>2.8</v>
      </c>
      <c r="P421" s="10">
        <f>N421*H421</f>
        <v>8.8800000000000008</v>
      </c>
      <c r="Q421" s="11">
        <f>K421+O421</f>
        <v>10.8</v>
      </c>
      <c r="R421" s="12">
        <f>Q421*H421</f>
        <v>10.8</v>
      </c>
      <c r="S421" s="4">
        <f>K421*1.2</f>
        <v>9.6</v>
      </c>
      <c r="T421" s="137">
        <f>H421*S421</f>
        <v>9.6</v>
      </c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>
        <v>5</v>
      </c>
      <c r="AG421" s="44">
        <f t="shared" si="241"/>
        <v>0</v>
      </c>
      <c r="AH421" s="63"/>
      <c r="AI421" s="63"/>
      <c r="AJ421" s="63">
        <f t="shared" si="273"/>
        <v>0</v>
      </c>
      <c r="AK421" s="43"/>
      <c r="AL421" s="43"/>
      <c r="AM421" s="43"/>
      <c r="AN421" s="43"/>
      <c r="AO421" s="43"/>
      <c r="AP421" s="54"/>
      <c r="AQ421" s="54"/>
      <c r="AR421" s="54"/>
      <c r="AS421" s="54"/>
      <c r="AT421" s="54"/>
      <c r="AU421" s="54"/>
      <c r="AV421" s="54"/>
      <c r="AW421" s="45">
        <f t="shared" si="236"/>
        <v>5</v>
      </c>
      <c r="AX421" s="51">
        <v>9.6</v>
      </c>
      <c r="AY421" s="45">
        <v>3.8</v>
      </c>
      <c r="AZ421" s="51">
        <f t="shared" si="274"/>
        <v>19</v>
      </c>
      <c r="BA421" s="43"/>
      <c r="BB421" s="43"/>
      <c r="BC421" s="43"/>
      <c r="BD421" s="43"/>
      <c r="BE421" s="43"/>
      <c r="BF421" s="74"/>
      <c r="BG421" s="74"/>
      <c r="BH421" s="74"/>
      <c r="BI421" s="74"/>
      <c r="BJ421" s="74"/>
      <c r="BK421" s="43"/>
      <c r="BL421" s="43"/>
      <c r="BM421" s="47">
        <f t="shared" si="247"/>
        <v>0</v>
      </c>
      <c r="BN421" s="59"/>
      <c r="BO421" s="60">
        <f t="shared" si="237"/>
        <v>0</v>
      </c>
      <c r="BP421" s="141"/>
      <c r="BQ421" s="137"/>
      <c r="BR421" s="138">
        <v>5</v>
      </c>
      <c r="BS421" s="63">
        <f t="shared" si="257"/>
        <v>2</v>
      </c>
      <c r="BT421" s="63">
        <f t="shared" si="270"/>
        <v>5</v>
      </c>
      <c r="BU421" s="577">
        <f t="shared" si="261"/>
        <v>5</v>
      </c>
      <c r="BV421" s="566"/>
      <c r="BW421" s="139"/>
      <c r="BX421" s="59">
        <v>3.67</v>
      </c>
      <c r="BY421" s="59">
        <v>9.9600000000000009</v>
      </c>
      <c r="BZ421" s="139"/>
      <c r="CA421" s="5">
        <f t="shared" si="258"/>
        <v>9.6</v>
      </c>
      <c r="CB421" s="59">
        <f t="shared" si="259"/>
        <v>3.67</v>
      </c>
      <c r="CC421" s="587"/>
      <c r="CD421" s="596">
        <f t="shared" si="262"/>
        <v>6.6349999999999998</v>
      </c>
      <c r="CE421" s="5">
        <f t="shared" si="263"/>
        <v>33.174999999999997</v>
      </c>
      <c r="CF421" s="724"/>
      <c r="CG421" s="606"/>
      <c r="CH421" s="707" t="str">
        <f t="shared" si="255"/>
        <v/>
      </c>
      <c r="CI421" s="59" t="str">
        <f t="shared" si="256"/>
        <v/>
      </c>
      <c r="CJ421" s="530" t="e">
        <f t="shared" si="248"/>
        <v>#VALUE!</v>
      </c>
      <c r="CK421" s="727"/>
      <c r="CL421" s="798"/>
    </row>
    <row r="422" spans="1:90" ht="13.15" customHeight="1" x14ac:dyDescent="0.25">
      <c r="A422" s="737"/>
      <c r="B422" s="37">
        <v>34</v>
      </c>
      <c r="C422" s="714"/>
      <c r="D422" s="383">
        <v>416</v>
      </c>
      <c r="E422" s="131" t="s">
        <v>1013</v>
      </c>
      <c r="F422" s="182" t="s">
        <v>1014</v>
      </c>
      <c r="G422" s="293" t="s">
        <v>1264</v>
      </c>
      <c r="H422" s="9">
        <v>1</v>
      </c>
      <c r="I422" s="80"/>
      <c r="J422" s="81">
        <f t="shared" si="242"/>
        <v>6.7479674796747977</v>
      </c>
      <c r="K422" s="80">
        <v>8.3000000000000007</v>
      </c>
      <c r="L422" s="80">
        <f t="shared" si="260"/>
        <v>6.7479674796747977</v>
      </c>
      <c r="M422" s="80">
        <f>H422*K422</f>
        <v>8.3000000000000007</v>
      </c>
      <c r="N422" s="140">
        <f>K422*1.11</f>
        <v>9.213000000000001</v>
      </c>
      <c r="O422" s="10">
        <f>K422*35%</f>
        <v>2.9050000000000002</v>
      </c>
      <c r="P422" s="10">
        <f>N422*H422</f>
        <v>9.213000000000001</v>
      </c>
      <c r="Q422" s="11">
        <f>K422+O422</f>
        <v>11.205000000000002</v>
      </c>
      <c r="R422" s="12">
        <f>Q422*H422</f>
        <v>11.205000000000002</v>
      </c>
      <c r="S422" s="4">
        <f>K422*1.2</f>
        <v>9.9600000000000009</v>
      </c>
      <c r="T422" s="137">
        <f>H422*S422</f>
        <v>9.9600000000000009</v>
      </c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>
        <v>5</v>
      </c>
      <c r="AG422" s="44">
        <f t="shared" si="241"/>
        <v>0</v>
      </c>
      <c r="AH422" s="63"/>
      <c r="AI422" s="63"/>
      <c r="AJ422" s="63">
        <f t="shared" si="273"/>
        <v>0</v>
      </c>
      <c r="AK422" s="43"/>
      <c r="AL422" s="43"/>
      <c r="AM422" s="43"/>
      <c r="AN422" s="43">
        <f>1+3</f>
        <v>4</v>
      </c>
      <c r="AO422" s="43"/>
      <c r="AP422" s="54"/>
      <c r="AQ422" s="54"/>
      <c r="AR422" s="54"/>
      <c r="AS422" s="54"/>
      <c r="AT422" s="54"/>
      <c r="AU422" s="54"/>
      <c r="AV422" s="54"/>
      <c r="AW422" s="45">
        <f t="shared" si="236"/>
        <v>9</v>
      </c>
      <c r="AX422" s="51">
        <v>9.9600000000000009</v>
      </c>
      <c r="AY422" s="45">
        <v>4.3899999999999997</v>
      </c>
      <c r="AZ422" s="51">
        <f t="shared" si="274"/>
        <v>39.51</v>
      </c>
      <c r="BA422" s="43"/>
      <c r="BB422" s="43"/>
      <c r="BC422" s="43"/>
      <c r="BD422" s="43"/>
      <c r="BE422" s="43"/>
      <c r="BF422" s="74"/>
      <c r="BG422" s="74"/>
      <c r="BH422" s="74"/>
      <c r="BI422" s="74"/>
      <c r="BJ422" s="74"/>
      <c r="BK422" s="43"/>
      <c r="BL422" s="43"/>
      <c r="BM422" s="47">
        <f t="shared" si="247"/>
        <v>0</v>
      </c>
      <c r="BN422" s="59"/>
      <c r="BO422" s="60">
        <f t="shared" si="237"/>
        <v>0</v>
      </c>
      <c r="BP422" s="141"/>
      <c r="BQ422" s="137"/>
      <c r="BR422" s="138">
        <v>9</v>
      </c>
      <c r="BS422" s="63">
        <f t="shared" si="257"/>
        <v>3.3333333333333335</v>
      </c>
      <c r="BT422" s="63">
        <f t="shared" si="270"/>
        <v>9</v>
      </c>
      <c r="BU422" s="577">
        <f t="shared" si="261"/>
        <v>9</v>
      </c>
      <c r="BV422" s="566"/>
      <c r="BW422" s="139"/>
      <c r="BX422" s="59">
        <v>4.7300000000000004</v>
      </c>
      <c r="BY422" s="59">
        <v>12.86</v>
      </c>
      <c r="BZ422" s="139"/>
      <c r="CA422" s="5">
        <f t="shared" si="258"/>
        <v>9.9600000000000009</v>
      </c>
      <c r="CB422" s="59">
        <f t="shared" si="259"/>
        <v>4.3899999999999997</v>
      </c>
      <c r="CC422" s="587"/>
      <c r="CD422" s="596">
        <f t="shared" si="262"/>
        <v>7.1750000000000007</v>
      </c>
      <c r="CE422" s="5">
        <f t="shared" si="263"/>
        <v>64.575000000000003</v>
      </c>
      <c r="CF422" s="724"/>
      <c r="CG422" s="606"/>
      <c r="CH422" s="707" t="str">
        <f t="shared" si="255"/>
        <v/>
      </c>
      <c r="CI422" s="59" t="str">
        <f t="shared" si="256"/>
        <v/>
      </c>
      <c r="CJ422" s="530" t="e">
        <f t="shared" si="248"/>
        <v>#VALUE!</v>
      </c>
      <c r="CK422" s="727"/>
      <c r="CL422" s="798"/>
    </row>
    <row r="423" spans="1:90" ht="13.15" customHeight="1" x14ac:dyDescent="0.25">
      <c r="A423" s="737"/>
      <c r="B423" s="37"/>
      <c r="C423" s="714"/>
      <c r="D423" s="383">
        <v>417</v>
      </c>
      <c r="E423" s="131" t="s">
        <v>1283</v>
      </c>
      <c r="F423" s="182" t="s">
        <v>1282</v>
      </c>
      <c r="G423" s="293" t="s">
        <v>1264</v>
      </c>
      <c r="H423" s="9"/>
      <c r="I423" s="79"/>
      <c r="J423" s="68"/>
      <c r="K423" s="79"/>
      <c r="L423" s="79">
        <f t="shared" si="260"/>
        <v>0</v>
      </c>
      <c r="M423" s="79"/>
      <c r="N423" s="140"/>
      <c r="O423" s="10"/>
      <c r="P423" s="10"/>
      <c r="Q423" s="11"/>
      <c r="R423" s="12"/>
      <c r="S423" s="4"/>
      <c r="T423" s="137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>
        <v>1</v>
      </c>
      <c r="AG423" s="44">
        <f t="shared" si="241"/>
        <v>0</v>
      </c>
      <c r="AH423" s="63"/>
      <c r="AI423" s="63"/>
      <c r="AJ423" s="63">
        <f t="shared" si="273"/>
        <v>0</v>
      </c>
      <c r="AK423" s="43"/>
      <c r="AL423" s="43"/>
      <c r="AM423" s="43"/>
      <c r="AN423" s="43"/>
      <c r="AO423" s="43"/>
      <c r="AP423" s="54"/>
      <c r="AQ423" s="54"/>
      <c r="AR423" s="54"/>
      <c r="AS423" s="54"/>
      <c r="AT423" s="54"/>
      <c r="AU423" s="54"/>
      <c r="AV423" s="54"/>
      <c r="AW423" s="45">
        <f t="shared" ref="AW423:AW442" si="275">SUM(AK423:AV423)+AF423</f>
        <v>1</v>
      </c>
      <c r="AX423" s="50"/>
      <c r="AY423" s="49">
        <v>9.7799999999999994</v>
      </c>
      <c r="AZ423" s="50">
        <f t="shared" si="274"/>
        <v>9.7799999999999994</v>
      </c>
      <c r="BA423" s="43"/>
      <c r="BB423" s="43"/>
      <c r="BC423" s="43"/>
      <c r="BD423" s="43"/>
      <c r="BE423" s="43"/>
      <c r="BF423" s="74"/>
      <c r="BG423" s="74">
        <v>1</v>
      </c>
      <c r="BH423" s="74"/>
      <c r="BI423" s="74"/>
      <c r="BJ423" s="74"/>
      <c r="BK423" s="43"/>
      <c r="BL423" s="43"/>
      <c r="BM423" s="47">
        <f t="shared" si="247"/>
        <v>1</v>
      </c>
      <c r="BN423" s="53">
        <v>9.7799999999999994</v>
      </c>
      <c r="BO423" s="47">
        <f t="shared" ref="BO423:BO434" si="276">BM423*BN423</f>
        <v>9.7799999999999994</v>
      </c>
      <c r="BP423" s="136" t="s">
        <v>1296</v>
      </c>
      <c r="BQ423" s="137"/>
      <c r="BR423" s="138">
        <v>1</v>
      </c>
      <c r="BS423" s="63">
        <f t="shared" si="257"/>
        <v>0.66666666666666663</v>
      </c>
      <c r="BT423" s="63">
        <f t="shared" si="270"/>
        <v>1</v>
      </c>
      <c r="BU423" s="577">
        <f t="shared" si="261"/>
        <v>1</v>
      </c>
      <c r="BV423" s="566"/>
      <c r="BW423" s="139"/>
      <c r="BX423" s="59">
        <v>4.7300000000000004</v>
      </c>
      <c r="BY423" s="59">
        <v>12.86</v>
      </c>
      <c r="BZ423" s="139"/>
      <c r="CA423" s="5">
        <f t="shared" si="258"/>
        <v>9.7799999999999994</v>
      </c>
      <c r="CB423" s="59">
        <f t="shared" si="259"/>
        <v>4.7300000000000004</v>
      </c>
      <c r="CC423" s="587"/>
      <c r="CD423" s="596">
        <f t="shared" si="262"/>
        <v>7.2549999999999999</v>
      </c>
      <c r="CE423" s="5">
        <f t="shared" si="263"/>
        <v>7.2549999999999999</v>
      </c>
      <c r="CF423" s="724"/>
      <c r="CG423" s="606"/>
      <c r="CH423" s="707" t="str">
        <f t="shared" si="255"/>
        <v/>
      </c>
      <c r="CI423" s="59" t="str">
        <f t="shared" si="256"/>
        <v/>
      </c>
      <c r="CJ423" s="530" t="e">
        <f t="shared" si="248"/>
        <v>#VALUE!</v>
      </c>
      <c r="CK423" s="727"/>
      <c r="CL423" s="798"/>
    </row>
    <row r="424" spans="1:90" ht="13.15" customHeight="1" x14ac:dyDescent="0.25">
      <c r="A424" s="737"/>
      <c r="B424" s="37"/>
      <c r="C424" s="714"/>
      <c r="D424" s="383">
        <v>418</v>
      </c>
      <c r="E424" s="131" t="s">
        <v>1015</v>
      </c>
      <c r="F424" s="182" t="s">
        <v>1016</v>
      </c>
      <c r="G424" s="293" t="s">
        <v>1264</v>
      </c>
      <c r="H424" s="9">
        <v>1</v>
      </c>
      <c r="I424" s="80"/>
      <c r="J424" s="81">
        <f t="shared" si="242"/>
        <v>8.8211382113821131</v>
      </c>
      <c r="K424" s="80">
        <v>10.85</v>
      </c>
      <c r="L424" s="80">
        <f t="shared" si="260"/>
        <v>8.8211382113821131</v>
      </c>
      <c r="M424" s="80">
        <f t="shared" ref="M424:M434" si="277">H424*K424</f>
        <v>10.85</v>
      </c>
      <c r="N424" s="140">
        <f t="shared" ref="N424:N434" si="278">K424*1.11</f>
        <v>12.0435</v>
      </c>
      <c r="O424" s="10">
        <f t="shared" ref="O424:O434" si="279">K424*35%</f>
        <v>3.7974999999999994</v>
      </c>
      <c r="P424" s="10">
        <f t="shared" ref="P424:P434" si="280">N424*H424</f>
        <v>12.0435</v>
      </c>
      <c r="Q424" s="11">
        <f t="shared" ref="Q424:Q434" si="281">K424+O424</f>
        <v>14.647499999999999</v>
      </c>
      <c r="R424" s="12">
        <f t="shared" ref="R424:R434" si="282">Q424*H424</f>
        <v>14.647499999999999</v>
      </c>
      <c r="S424" s="4">
        <f t="shared" ref="S424:S434" si="283">K424*1.2</f>
        <v>13.02</v>
      </c>
      <c r="T424" s="137">
        <f t="shared" ref="T424:T434" si="284">H424*S424</f>
        <v>13.02</v>
      </c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>
        <v>1</v>
      </c>
      <c r="AG424" s="44">
        <f t="shared" si="241"/>
        <v>0</v>
      </c>
      <c r="AH424" s="63"/>
      <c r="AI424" s="63"/>
      <c r="AJ424" s="63">
        <f t="shared" si="273"/>
        <v>0</v>
      </c>
      <c r="AK424" s="43"/>
      <c r="AL424" s="43"/>
      <c r="AM424" s="43"/>
      <c r="AN424" s="43"/>
      <c r="AO424" s="43"/>
      <c r="AP424" s="54"/>
      <c r="AQ424" s="54"/>
      <c r="AR424" s="54"/>
      <c r="AS424" s="54"/>
      <c r="AT424" s="54"/>
      <c r="AU424" s="54"/>
      <c r="AV424" s="54"/>
      <c r="AW424" s="45">
        <f t="shared" si="275"/>
        <v>1</v>
      </c>
      <c r="AX424" s="51">
        <v>13.02</v>
      </c>
      <c r="AY424" s="45">
        <v>6.06</v>
      </c>
      <c r="AZ424" s="51">
        <f t="shared" si="274"/>
        <v>6.06</v>
      </c>
      <c r="BA424" s="43"/>
      <c r="BB424" s="43"/>
      <c r="BC424" s="43"/>
      <c r="BD424" s="43"/>
      <c r="BE424" s="43"/>
      <c r="BF424" s="74"/>
      <c r="BG424" s="74"/>
      <c r="BH424" s="74"/>
      <c r="BI424" s="74"/>
      <c r="BJ424" s="74"/>
      <c r="BK424" s="43"/>
      <c r="BL424" s="43"/>
      <c r="BM424" s="47">
        <f t="shared" si="247"/>
        <v>0</v>
      </c>
      <c r="BN424" s="59"/>
      <c r="BO424" s="60">
        <f t="shared" si="276"/>
        <v>0</v>
      </c>
      <c r="BP424" s="141"/>
      <c r="BQ424" s="137"/>
      <c r="BR424" s="138">
        <v>1</v>
      </c>
      <c r="BS424" s="63">
        <f t="shared" si="257"/>
        <v>0.66666666666666663</v>
      </c>
      <c r="BT424" s="63">
        <f t="shared" si="270"/>
        <v>1</v>
      </c>
      <c r="BU424" s="577">
        <f t="shared" si="261"/>
        <v>1</v>
      </c>
      <c r="BV424" s="566"/>
      <c r="BW424" s="139"/>
      <c r="BX424" s="59">
        <v>5.73</v>
      </c>
      <c r="BY424" s="59">
        <v>15.56</v>
      </c>
      <c r="BZ424" s="139"/>
      <c r="CA424" s="5">
        <f t="shared" si="258"/>
        <v>13.02</v>
      </c>
      <c r="CB424" s="59">
        <f t="shared" si="259"/>
        <v>5.73</v>
      </c>
      <c r="CC424" s="587"/>
      <c r="CD424" s="596">
        <f t="shared" si="262"/>
        <v>9.375</v>
      </c>
      <c r="CE424" s="5">
        <f t="shared" si="263"/>
        <v>9.375</v>
      </c>
      <c r="CF424" s="724"/>
      <c r="CG424" s="606"/>
      <c r="CH424" s="707" t="str">
        <f t="shared" si="255"/>
        <v/>
      </c>
      <c r="CI424" s="59" t="str">
        <f t="shared" si="256"/>
        <v/>
      </c>
      <c r="CJ424" s="530" t="e">
        <f t="shared" si="248"/>
        <v>#VALUE!</v>
      </c>
      <c r="CK424" s="727"/>
      <c r="CL424" s="798"/>
    </row>
    <row r="425" spans="1:90" ht="13.15" customHeight="1" x14ac:dyDescent="0.25">
      <c r="A425" s="737"/>
      <c r="B425" s="37"/>
      <c r="C425" s="714"/>
      <c r="D425" s="383">
        <v>419</v>
      </c>
      <c r="E425" s="131" t="s">
        <v>1017</v>
      </c>
      <c r="F425" s="182" t="s">
        <v>1018</v>
      </c>
      <c r="G425" s="293" t="s">
        <v>1264</v>
      </c>
      <c r="H425" s="9">
        <v>10</v>
      </c>
      <c r="I425" s="80"/>
      <c r="J425" s="81">
        <f t="shared" si="242"/>
        <v>9.4864498644986455</v>
      </c>
      <c r="K425" s="80">
        <v>11.668333333333335</v>
      </c>
      <c r="L425" s="80">
        <f t="shared" si="260"/>
        <v>94.864498644986469</v>
      </c>
      <c r="M425" s="80">
        <f t="shared" si="277"/>
        <v>116.68333333333335</v>
      </c>
      <c r="N425" s="140">
        <f t="shared" si="278"/>
        <v>12.951850000000002</v>
      </c>
      <c r="O425" s="10">
        <f t="shared" si="279"/>
        <v>4.0839166666666671</v>
      </c>
      <c r="P425" s="10">
        <f t="shared" si="280"/>
        <v>129.51850000000002</v>
      </c>
      <c r="Q425" s="11">
        <f t="shared" si="281"/>
        <v>15.752250000000002</v>
      </c>
      <c r="R425" s="12">
        <f t="shared" si="282"/>
        <v>157.52250000000001</v>
      </c>
      <c r="S425" s="4">
        <f t="shared" si="283"/>
        <v>14.002000000000001</v>
      </c>
      <c r="T425" s="137">
        <f t="shared" si="284"/>
        <v>140.02000000000001</v>
      </c>
      <c r="U425" s="43"/>
      <c r="V425" s="43"/>
      <c r="W425" s="43">
        <v>2</v>
      </c>
      <c r="X425" s="43"/>
      <c r="Y425" s="43"/>
      <c r="Z425" s="43"/>
      <c r="AA425" s="43"/>
      <c r="AB425" s="43"/>
      <c r="AC425" s="43"/>
      <c r="AD425" s="43"/>
      <c r="AE425" s="43"/>
      <c r="AF425" s="43">
        <f>4+10</f>
        <v>14</v>
      </c>
      <c r="AG425" s="44">
        <f t="shared" ref="AG425:AG442" si="285">SUM(U425:AE425)</f>
        <v>2</v>
      </c>
      <c r="AH425" s="69"/>
      <c r="AI425" s="69">
        <v>14.1</v>
      </c>
      <c r="AJ425" s="69">
        <f t="shared" si="273"/>
        <v>28.2</v>
      </c>
      <c r="AK425" s="43"/>
      <c r="AL425" s="43"/>
      <c r="AM425" s="43"/>
      <c r="AN425" s="43"/>
      <c r="AO425" s="43"/>
      <c r="AP425" s="54"/>
      <c r="AQ425" s="54"/>
      <c r="AR425" s="54"/>
      <c r="AS425" s="54"/>
      <c r="AT425" s="54"/>
      <c r="AU425" s="54"/>
      <c r="AV425" s="54"/>
      <c r="AW425" s="45">
        <f t="shared" si="275"/>
        <v>14</v>
      </c>
      <c r="AX425" s="51">
        <v>14.002000000000001</v>
      </c>
      <c r="AY425" s="45">
        <v>6.06</v>
      </c>
      <c r="AZ425" s="51">
        <f t="shared" si="274"/>
        <v>84.839999999999989</v>
      </c>
      <c r="BA425" s="43"/>
      <c r="BB425" s="43"/>
      <c r="BC425" s="43"/>
      <c r="BD425" s="43"/>
      <c r="BE425" s="43"/>
      <c r="BF425" s="74"/>
      <c r="BG425" s="74"/>
      <c r="BH425" s="74"/>
      <c r="BI425" s="74"/>
      <c r="BJ425" s="74"/>
      <c r="BK425" s="43"/>
      <c r="BL425" s="43"/>
      <c r="BM425" s="47">
        <f t="shared" si="247"/>
        <v>0</v>
      </c>
      <c r="BN425" s="63"/>
      <c r="BO425" s="58">
        <f t="shared" si="276"/>
        <v>0</v>
      </c>
      <c r="BP425" s="147" t="s">
        <v>1286</v>
      </c>
      <c r="BQ425" s="137"/>
      <c r="BR425" s="138">
        <v>14</v>
      </c>
      <c r="BS425" s="63">
        <f t="shared" si="257"/>
        <v>8.6666666666666661</v>
      </c>
      <c r="BT425" s="63">
        <f t="shared" si="270"/>
        <v>14</v>
      </c>
      <c r="BU425" s="577">
        <f t="shared" si="261"/>
        <v>14</v>
      </c>
      <c r="BV425" s="566"/>
      <c r="BW425" s="139"/>
      <c r="BX425" s="59">
        <v>5.73</v>
      </c>
      <c r="BY425" s="59">
        <v>15.56</v>
      </c>
      <c r="BZ425" s="139"/>
      <c r="CA425" s="5">
        <f t="shared" si="258"/>
        <v>14.002000000000001</v>
      </c>
      <c r="CB425" s="59">
        <f t="shared" si="259"/>
        <v>5.73</v>
      </c>
      <c r="CC425" s="587"/>
      <c r="CD425" s="596">
        <f t="shared" si="262"/>
        <v>9.8659999999999997</v>
      </c>
      <c r="CE425" s="5">
        <f t="shared" si="263"/>
        <v>138.124</v>
      </c>
      <c r="CF425" s="724"/>
      <c r="CG425" s="606"/>
      <c r="CH425" s="707" t="str">
        <f t="shared" si="255"/>
        <v/>
      </c>
      <c r="CI425" s="59" t="str">
        <f t="shared" si="256"/>
        <v/>
      </c>
      <c r="CJ425" s="530" t="e">
        <f t="shared" si="248"/>
        <v>#VALUE!</v>
      </c>
      <c r="CK425" s="727"/>
      <c r="CL425" s="798"/>
    </row>
    <row r="426" spans="1:90" ht="13.15" customHeight="1" x14ac:dyDescent="0.25">
      <c r="A426" s="737"/>
      <c r="B426" s="37"/>
      <c r="C426" s="714"/>
      <c r="D426" s="383">
        <v>420</v>
      </c>
      <c r="E426" s="131" t="s">
        <v>1019</v>
      </c>
      <c r="F426" s="182" t="s">
        <v>1020</v>
      </c>
      <c r="G426" s="293" t="s">
        <v>1264</v>
      </c>
      <c r="H426" s="9">
        <v>2</v>
      </c>
      <c r="I426" s="80"/>
      <c r="J426" s="81">
        <f t="shared" ref="J426:J434" si="286">K426/1.23</f>
        <v>12.853658536585366</v>
      </c>
      <c r="K426" s="80">
        <v>15.81</v>
      </c>
      <c r="L426" s="80">
        <f t="shared" si="260"/>
        <v>25.707317073170731</v>
      </c>
      <c r="M426" s="80">
        <f t="shared" si="277"/>
        <v>31.62</v>
      </c>
      <c r="N426" s="140">
        <f t="shared" si="278"/>
        <v>17.549100000000003</v>
      </c>
      <c r="O426" s="10">
        <f t="shared" si="279"/>
        <v>5.5335000000000001</v>
      </c>
      <c r="P426" s="10">
        <f t="shared" si="280"/>
        <v>35.098200000000006</v>
      </c>
      <c r="Q426" s="11">
        <f t="shared" si="281"/>
        <v>21.343499999999999</v>
      </c>
      <c r="R426" s="12">
        <f t="shared" si="282"/>
        <v>42.686999999999998</v>
      </c>
      <c r="S426" s="4">
        <f t="shared" si="283"/>
        <v>18.972000000000001</v>
      </c>
      <c r="T426" s="137">
        <f t="shared" si="284"/>
        <v>37.944000000000003</v>
      </c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>
        <f>10+2</f>
        <v>12</v>
      </c>
      <c r="AG426" s="44">
        <f t="shared" si="285"/>
        <v>0</v>
      </c>
      <c r="AH426" s="63"/>
      <c r="AI426" s="63"/>
      <c r="AJ426" s="63">
        <f t="shared" si="273"/>
        <v>0</v>
      </c>
      <c r="AK426" s="43"/>
      <c r="AL426" s="43"/>
      <c r="AM426" s="43"/>
      <c r="AN426" s="43"/>
      <c r="AO426" s="43"/>
      <c r="AP426" s="54"/>
      <c r="AQ426" s="54"/>
      <c r="AR426" s="54"/>
      <c r="AS426" s="54"/>
      <c r="AT426" s="54"/>
      <c r="AU426" s="54"/>
      <c r="AV426" s="54"/>
      <c r="AW426" s="45">
        <f t="shared" si="275"/>
        <v>12</v>
      </c>
      <c r="AX426" s="51">
        <v>18.972000000000001</v>
      </c>
      <c r="AY426" s="45">
        <v>8.39</v>
      </c>
      <c r="AZ426" s="51">
        <f t="shared" si="274"/>
        <v>100.68</v>
      </c>
      <c r="BA426" s="43"/>
      <c r="BB426" s="43"/>
      <c r="BC426" s="43"/>
      <c r="BD426" s="43"/>
      <c r="BE426" s="43"/>
      <c r="BF426" s="74"/>
      <c r="BG426" s="74"/>
      <c r="BH426" s="74"/>
      <c r="BI426" s="74"/>
      <c r="BJ426" s="74"/>
      <c r="BK426" s="43"/>
      <c r="BL426" s="43"/>
      <c r="BM426" s="47">
        <f t="shared" si="247"/>
        <v>0</v>
      </c>
      <c r="BN426" s="63"/>
      <c r="BO426" s="58">
        <f t="shared" si="276"/>
        <v>0</v>
      </c>
      <c r="BP426" s="147" t="s">
        <v>1285</v>
      </c>
      <c r="BQ426" s="137"/>
      <c r="BR426" s="138">
        <v>12</v>
      </c>
      <c r="BS426" s="63">
        <f t="shared" si="257"/>
        <v>4.666666666666667</v>
      </c>
      <c r="BT426" s="63">
        <f t="shared" si="270"/>
        <v>12</v>
      </c>
      <c r="BU426" s="577">
        <f t="shared" si="261"/>
        <v>12</v>
      </c>
      <c r="BV426" s="566"/>
      <c r="BW426" s="139"/>
      <c r="BX426" s="59">
        <v>6.55</v>
      </c>
      <c r="BY426" s="59">
        <v>17.809999999999999</v>
      </c>
      <c r="BZ426" s="139"/>
      <c r="CA426" s="5">
        <f t="shared" si="258"/>
        <v>17.809999999999999</v>
      </c>
      <c r="CB426" s="59">
        <f t="shared" si="259"/>
        <v>6.55</v>
      </c>
      <c r="CC426" s="587"/>
      <c r="CD426" s="596">
        <f t="shared" si="262"/>
        <v>12.18</v>
      </c>
      <c r="CE426" s="5">
        <f t="shared" si="263"/>
        <v>146.16</v>
      </c>
      <c r="CF426" s="724"/>
      <c r="CG426" s="606"/>
      <c r="CH426" s="707" t="str">
        <f t="shared" si="255"/>
        <v/>
      </c>
      <c r="CI426" s="59" t="str">
        <f t="shared" si="256"/>
        <v/>
      </c>
      <c r="CJ426" s="530" t="e">
        <f t="shared" si="248"/>
        <v>#VALUE!</v>
      </c>
      <c r="CK426" s="727"/>
      <c r="CL426" s="798"/>
    </row>
    <row r="427" spans="1:90" ht="13.15" customHeight="1" x14ac:dyDescent="0.25">
      <c r="A427" s="737"/>
      <c r="B427" s="37"/>
      <c r="C427" s="714"/>
      <c r="D427" s="383">
        <v>421</v>
      </c>
      <c r="E427" s="131" t="s">
        <v>1021</v>
      </c>
      <c r="F427" s="182" t="s">
        <v>1022</v>
      </c>
      <c r="G427" s="293" t="s">
        <v>1264</v>
      </c>
      <c r="H427" s="9">
        <v>10</v>
      </c>
      <c r="I427" s="80"/>
      <c r="J427" s="81">
        <f t="shared" si="286"/>
        <v>14.843205574912892</v>
      </c>
      <c r="K427" s="80">
        <v>18.257142857142856</v>
      </c>
      <c r="L427" s="80">
        <f t="shared" si="260"/>
        <v>148.43205574912892</v>
      </c>
      <c r="M427" s="80">
        <f t="shared" si="277"/>
        <v>182.57142857142856</v>
      </c>
      <c r="N427" s="140">
        <f t="shared" si="278"/>
        <v>20.265428571428572</v>
      </c>
      <c r="O427" s="10">
        <f t="shared" si="279"/>
        <v>6.39</v>
      </c>
      <c r="P427" s="10">
        <f t="shared" si="280"/>
        <v>202.65428571428572</v>
      </c>
      <c r="Q427" s="11">
        <f t="shared" si="281"/>
        <v>24.647142857142857</v>
      </c>
      <c r="R427" s="12">
        <f t="shared" si="282"/>
        <v>246.47142857142856</v>
      </c>
      <c r="S427" s="4">
        <f t="shared" si="283"/>
        <v>21.908571428571427</v>
      </c>
      <c r="T427" s="137">
        <f t="shared" si="284"/>
        <v>219.08571428571429</v>
      </c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4">
        <f t="shared" si="285"/>
        <v>0</v>
      </c>
      <c r="AH427" s="63"/>
      <c r="AI427" s="63"/>
      <c r="AJ427" s="63">
        <f t="shared" si="273"/>
        <v>0</v>
      </c>
      <c r="AK427" s="43"/>
      <c r="AL427" s="43"/>
      <c r="AM427" s="43"/>
      <c r="AN427" s="43"/>
      <c r="AO427" s="43"/>
      <c r="AP427" s="54"/>
      <c r="AQ427" s="54"/>
      <c r="AR427" s="54"/>
      <c r="AS427" s="54"/>
      <c r="AT427" s="54"/>
      <c r="AU427" s="54"/>
      <c r="AV427" s="54"/>
      <c r="AW427" s="45">
        <f t="shared" si="275"/>
        <v>0</v>
      </c>
      <c r="AX427" s="51">
        <v>21.908571429999999</v>
      </c>
      <c r="AY427" s="46">
        <v>9.69</v>
      </c>
      <c r="AZ427" s="51">
        <f t="shared" si="274"/>
        <v>0</v>
      </c>
      <c r="BA427" s="75"/>
      <c r="BB427" s="75"/>
      <c r="BC427" s="75"/>
      <c r="BD427" s="75"/>
      <c r="BE427" s="75"/>
      <c r="BF427" s="74"/>
      <c r="BG427" s="74"/>
      <c r="BH427" s="74"/>
      <c r="BI427" s="74"/>
      <c r="BJ427" s="74"/>
      <c r="BK427" s="75"/>
      <c r="BL427" s="75"/>
      <c r="BM427" s="47">
        <f t="shared" si="247"/>
        <v>0</v>
      </c>
      <c r="BN427" s="62"/>
      <c r="BO427" s="58">
        <f t="shared" si="276"/>
        <v>0</v>
      </c>
      <c r="BP427" s="141"/>
      <c r="BQ427" s="137"/>
      <c r="BR427" s="138">
        <v>10</v>
      </c>
      <c r="BS427" s="63">
        <f t="shared" si="257"/>
        <v>3.3333333333333335</v>
      </c>
      <c r="BT427" s="63">
        <f t="shared" si="270"/>
        <v>10</v>
      </c>
      <c r="BU427" s="577">
        <f t="shared" si="261"/>
        <v>10</v>
      </c>
      <c r="BV427" s="566"/>
      <c r="BW427" s="139"/>
      <c r="BX427" s="59">
        <v>8.67</v>
      </c>
      <c r="BY427" s="59">
        <v>23.56</v>
      </c>
      <c r="BZ427" s="139"/>
      <c r="CA427" s="5">
        <f t="shared" si="258"/>
        <v>21.908571429999999</v>
      </c>
      <c r="CB427" s="59">
        <f t="shared" si="259"/>
        <v>8.67</v>
      </c>
      <c r="CC427" s="587"/>
      <c r="CD427" s="596">
        <f t="shared" si="262"/>
        <v>15.289285714999998</v>
      </c>
      <c r="CE427" s="5">
        <f t="shared" si="263"/>
        <v>152.89285715</v>
      </c>
      <c r="CF427" s="724"/>
      <c r="CG427" s="606"/>
      <c r="CH427" s="707" t="str">
        <f t="shared" si="255"/>
        <v/>
      </c>
      <c r="CI427" s="59" t="str">
        <f t="shared" si="256"/>
        <v/>
      </c>
      <c r="CJ427" s="530" t="e">
        <f t="shared" si="248"/>
        <v>#VALUE!</v>
      </c>
      <c r="CK427" s="727"/>
      <c r="CL427" s="798"/>
    </row>
    <row r="428" spans="1:90" ht="13.15" customHeight="1" thickBot="1" x14ac:dyDescent="0.3">
      <c r="A428" s="738"/>
      <c r="B428" s="130"/>
      <c r="C428" s="715"/>
      <c r="D428" s="384">
        <v>422</v>
      </c>
      <c r="E428" s="202" t="s">
        <v>1023</v>
      </c>
      <c r="F428" s="203" t="s">
        <v>1024</v>
      </c>
      <c r="G428" s="294" t="s">
        <v>1264</v>
      </c>
      <c r="H428" s="101">
        <v>1</v>
      </c>
      <c r="I428" s="102"/>
      <c r="J428" s="103">
        <f t="shared" si="286"/>
        <v>12.723577235772359</v>
      </c>
      <c r="K428" s="102">
        <v>15.65</v>
      </c>
      <c r="L428" s="102">
        <f t="shared" si="260"/>
        <v>12.723577235772359</v>
      </c>
      <c r="M428" s="102">
        <f t="shared" si="277"/>
        <v>15.65</v>
      </c>
      <c r="N428" s="204">
        <f t="shared" si="278"/>
        <v>17.371500000000001</v>
      </c>
      <c r="O428" s="19">
        <f t="shared" si="279"/>
        <v>5.4775</v>
      </c>
      <c r="P428" s="19">
        <f t="shared" si="280"/>
        <v>17.371500000000001</v>
      </c>
      <c r="Q428" s="20">
        <f t="shared" si="281"/>
        <v>21.127500000000001</v>
      </c>
      <c r="R428" s="21">
        <f t="shared" si="282"/>
        <v>21.127500000000001</v>
      </c>
      <c r="S428" s="205">
        <f t="shared" si="283"/>
        <v>18.78</v>
      </c>
      <c r="T428" s="206">
        <f t="shared" si="284"/>
        <v>18.78</v>
      </c>
      <c r="U428" s="104"/>
      <c r="V428" s="104"/>
      <c r="W428" s="104"/>
      <c r="X428" s="104"/>
      <c r="Y428" s="104"/>
      <c r="Z428" s="104"/>
      <c r="AA428" s="104"/>
      <c r="AB428" s="104"/>
      <c r="AC428" s="104"/>
      <c r="AD428" s="104"/>
      <c r="AE428" s="104"/>
      <c r="AF428" s="104">
        <f>6+2</f>
        <v>8</v>
      </c>
      <c r="AG428" s="105">
        <f t="shared" si="285"/>
        <v>0</v>
      </c>
      <c r="AH428" s="106"/>
      <c r="AI428" s="106"/>
      <c r="AJ428" s="106">
        <f t="shared" si="273"/>
        <v>0</v>
      </c>
      <c r="AK428" s="104">
        <v>1</v>
      </c>
      <c r="AL428" s="104"/>
      <c r="AM428" s="104"/>
      <c r="AN428" s="104"/>
      <c r="AO428" s="104"/>
      <c r="AP428" s="107"/>
      <c r="AQ428" s="107"/>
      <c r="AR428" s="107"/>
      <c r="AS428" s="107"/>
      <c r="AT428" s="107"/>
      <c r="AU428" s="107"/>
      <c r="AV428" s="107"/>
      <c r="AW428" s="108">
        <f t="shared" si="275"/>
        <v>9</v>
      </c>
      <c r="AX428" s="109">
        <v>18.78</v>
      </c>
      <c r="AY428" s="108">
        <v>9.86</v>
      </c>
      <c r="AZ428" s="109">
        <f t="shared" si="274"/>
        <v>88.74</v>
      </c>
      <c r="BA428" s="104"/>
      <c r="BB428" s="104"/>
      <c r="BC428" s="104"/>
      <c r="BD428" s="104"/>
      <c r="BE428" s="104"/>
      <c r="BF428" s="110"/>
      <c r="BG428" s="110"/>
      <c r="BH428" s="110"/>
      <c r="BI428" s="110"/>
      <c r="BJ428" s="110"/>
      <c r="BK428" s="104"/>
      <c r="BL428" s="104"/>
      <c r="BM428" s="111">
        <f t="shared" si="247"/>
        <v>0</v>
      </c>
      <c r="BN428" s="106"/>
      <c r="BO428" s="252">
        <f t="shared" si="276"/>
        <v>0</v>
      </c>
      <c r="BP428" s="258" t="s">
        <v>1284</v>
      </c>
      <c r="BQ428" s="206"/>
      <c r="BR428" s="208">
        <v>9</v>
      </c>
      <c r="BS428" s="106">
        <f t="shared" si="257"/>
        <v>3.3333333333333335</v>
      </c>
      <c r="BT428" s="106">
        <f t="shared" si="270"/>
        <v>9</v>
      </c>
      <c r="BU428" s="578">
        <f t="shared" si="261"/>
        <v>9</v>
      </c>
      <c r="BV428" s="567"/>
      <c r="BW428" s="209"/>
      <c r="BX428" s="112">
        <v>8.67</v>
      </c>
      <c r="BY428" s="112">
        <v>23.56</v>
      </c>
      <c r="BZ428" s="209"/>
      <c r="CA428" s="210">
        <f t="shared" si="258"/>
        <v>18.78</v>
      </c>
      <c r="CB428" s="112">
        <f t="shared" si="259"/>
        <v>8.67</v>
      </c>
      <c r="CC428" s="588"/>
      <c r="CD428" s="597">
        <f t="shared" si="262"/>
        <v>13.725000000000001</v>
      </c>
      <c r="CE428" s="210">
        <f t="shared" si="263"/>
        <v>123.52500000000001</v>
      </c>
      <c r="CF428" s="725"/>
      <c r="CG428" s="607"/>
      <c r="CH428" s="708" t="str">
        <f t="shared" si="255"/>
        <v/>
      </c>
      <c r="CI428" s="112" t="str">
        <f t="shared" si="256"/>
        <v/>
      </c>
      <c r="CJ428" s="531" t="e">
        <f t="shared" si="248"/>
        <v>#VALUE!</v>
      </c>
      <c r="CK428" s="728"/>
      <c r="CL428" s="799"/>
    </row>
    <row r="429" spans="1:90" ht="13.15" customHeight="1" x14ac:dyDescent="0.25">
      <c r="A429" s="734" t="s">
        <v>527</v>
      </c>
      <c r="B429" s="114"/>
      <c r="C429" s="711">
        <v>54</v>
      </c>
      <c r="D429" s="382">
        <v>423</v>
      </c>
      <c r="E429" s="193" t="s">
        <v>1025</v>
      </c>
      <c r="F429" s="194" t="s">
        <v>1026</v>
      </c>
      <c r="G429" s="292" t="s">
        <v>1264</v>
      </c>
      <c r="H429" s="92">
        <v>10</v>
      </c>
      <c r="I429" s="115"/>
      <c r="J429" s="116">
        <f t="shared" si="286"/>
        <v>0.63636363636363635</v>
      </c>
      <c r="K429" s="115">
        <v>0.78272727272727272</v>
      </c>
      <c r="L429" s="115">
        <f t="shared" si="260"/>
        <v>6.3636363636363633</v>
      </c>
      <c r="M429" s="115">
        <f t="shared" si="277"/>
        <v>7.8272727272727272</v>
      </c>
      <c r="N429" s="236">
        <f t="shared" si="278"/>
        <v>0.86882727272727278</v>
      </c>
      <c r="O429" s="22">
        <f t="shared" si="279"/>
        <v>0.27395454545454545</v>
      </c>
      <c r="P429" s="22">
        <f t="shared" si="280"/>
        <v>8.6882727272727287</v>
      </c>
      <c r="Q429" s="23">
        <f t="shared" si="281"/>
        <v>1.0566818181818181</v>
      </c>
      <c r="R429" s="24">
        <f t="shared" si="282"/>
        <v>10.566818181818181</v>
      </c>
      <c r="S429" s="94">
        <f t="shared" si="283"/>
        <v>0.93927272727272726</v>
      </c>
      <c r="T429" s="196">
        <f t="shared" si="284"/>
        <v>9.3927272727272726</v>
      </c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6">
        <f t="shared" si="285"/>
        <v>0</v>
      </c>
      <c r="AH429" s="198"/>
      <c r="AI429" s="198"/>
      <c r="AJ429" s="198">
        <f t="shared" si="273"/>
        <v>0</v>
      </c>
      <c r="AK429" s="95"/>
      <c r="AL429" s="95"/>
      <c r="AM429" s="95"/>
      <c r="AN429" s="95"/>
      <c r="AO429" s="95"/>
      <c r="AP429" s="97"/>
      <c r="AQ429" s="97"/>
      <c r="AR429" s="97"/>
      <c r="AS429" s="97"/>
      <c r="AT429" s="97"/>
      <c r="AU429" s="97"/>
      <c r="AV429" s="97"/>
      <c r="AW429" s="98">
        <f t="shared" si="275"/>
        <v>0</v>
      </c>
      <c r="AX429" s="118">
        <v>0.93927272699999997</v>
      </c>
      <c r="AY429" s="119">
        <v>0.57999999999999996</v>
      </c>
      <c r="AZ429" s="118">
        <f t="shared" si="274"/>
        <v>0</v>
      </c>
      <c r="BA429" s="120"/>
      <c r="BB429" s="120"/>
      <c r="BC429" s="120"/>
      <c r="BD429" s="120"/>
      <c r="BE429" s="120"/>
      <c r="BF429" s="121"/>
      <c r="BG429" s="121"/>
      <c r="BH429" s="121"/>
      <c r="BI429" s="121"/>
      <c r="BJ429" s="121"/>
      <c r="BK429" s="120"/>
      <c r="BL429" s="120"/>
      <c r="BM429" s="100">
        <f t="shared" si="247"/>
        <v>0</v>
      </c>
      <c r="BN429" s="122"/>
      <c r="BO429" s="123">
        <f t="shared" si="276"/>
        <v>0</v>
      </c>
      <c r="BP429" s="243"/>
      <c r="BQ429" s="196"/>
      <c r="BR429" s="197">
        <v>10</v>
      </c>
      <c r="BS429" s="198">
        <f t="shared" si="257"/>
        <v>3.3333333333333335</v>
      </c>
      <c r="BT429" s="198">
        <f t="shared" si="270"/>
        <v>10</v>
      </c>
      <c r="BU429" s="579">
        <f t="shared" si="261"/>
        <v>10</v>
      </c>
      <c r="BV429" s="565"/>
      <c r="BW429" s="200"/>
      <c r="BX429" s="199"/>
      <c r="BY429" s="199"/>
      <c r="BZ429" s="200"/>
      <c r="CA429" s="201">
        <f t="shared" si="258"/>
        <v>0.93927272699999997</v>
      </c>
      <c r="CB429" s="199">
        <f t="shared" si="259"/>
        <v>0.57999999999999996</v>
      </c>
      <c r="CC429" s="586"/>
      <c r="CD429" s="595">
        <f t="shared" si="262"/>
        <v>0.75963636349999997</v>
      </c>
      <c r="CE429" s="201">
        <f t="shared" si="263"/>
        <v>7.5963636349999994</v>
      </c>
      <c r="CF429" s="723">
        <f>SUM(CE429:CE434)</f>
        <v>75.115184773211382</v>
      </c>
      <c r="CG429" s="605"/>
      <c r="CH429" s="706" t="str">
        <f t="shared" si="255"/>
        <v/>
      </c>
      <c r="CI429" s="199" t="str">
        <f t="shared" si="256"/>
        <v/>
      </c>
      <c r="CJ429" s="529" t="e">
        <f t="shared" si="248"/>
        <v>#VALUE!</v>
      </c>
      <c r="CK429" s="732" t="e">
        <f>SUM(CJ429:CJ434)</f>
        <v>#VALUE!</v>
      </c>
      <c r="CL429" s="794" t="e">
        <f>(CF429-CK429)/CF429</f>
        <v>#VALUE!</v>
      </c>
    </row>
    <row r="430" spans="1:90" ht="13.15" customHeight="1" x14ac:dyDescent="0.25">
      <c r="A430" s="735"/>
      <c r="B430" s="124"/>
      <c r="C430" s="712"/>
      <c r="D430" s="383">
        <v>424</v>
      </c>
      <c r="E430" s="131" t="s">
        <v>1027</v>
      </c>
      <c r="F430" s="182" t="s">
        <v>1028</v>
      </c>
      <c r="G430" s="293" t="s">
        <v>1264</v>
      </c>
      <c r="H430" s="9">
        <v>25</v>
      </c>
      <c r="I430" s="9">
        <v>1.02</v>
      </c>
      <c r="J430" s="42">
        <f t="shared" si="286"/>
        <v>0.53658536585365857</v>
      </c>
      <c r="K430" s="9">
        <v>0.66</v>
      </c>
      <c r="L430" s="9">
        <f t="shared" si="260"/>
        <v>13.414634146341463</v>
      </c>
      <c r="M430" s="9">
        <f t="shared" si="277"/>
        <v>16.5</v>
      </c>
      <c r="N430" s="140">
        <f t="shared" si="278"/>
        <v>0.73260000000000014</v>
      </c>
      <c r="O430" s="10">
        <f t="shared" si="279"/>
        <v>0.23099999999999998</v>
      </c>
      <c r="P430" s="10">
        <f t="shared" si="280"/>
        <v>18.315000000000005</v>
      </c>
      <c r="Q430" s="11">
        <f t="shared" si="281"/>
        <v>0.89100000000000001</v>
      </c>
      <c r="R430" s="12">
        <f t="shared" si="282"/>
        <v>22.274999999999999</v>
      </c>
      <c r="S430" s="4">
        <f t="shared" si="283"/>
        <v>0.79200000000000004</v>
      </c>
      <c r="T430" s="137">
        <f t="shared" si="284"/>
        <v>19.8</v>
      </c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4">
        <f t="shared" si="285"/>
        <v>0</v>
      </c>
      <c r="AH430" s="44">
        <v>1.05</v>
      </c>
      <c r="AI430" s="44">
        <v>0.56000000000000005</v>
      </c>
      <c r="AJ430" s="44">
        <f t="shared" si="273"/>
        <v>0</v>
      </c>
      <c r="AK430" s="43"/>
      <c r="AL430" s="43">
        <v>5</v>
      </c>
      <c r="AM430" s="43"/>
      <c r="AN430" s="43"/>
      <c r="AO430" s="43"/>
      <c r="AP430" s="54"/>
      <c r="AQ430" s="54"/>
      <c r="AR430" s="54"/>
      <c r="AS430" s="54"/>
      <c r="AT430" s="54"/>
      <c r="AU430" s="54"/>
      <c r="AV430" s="54"/>
      <c r="AW430" s="45">
        <f t="shared" si="275"/>
        <v>5</v>
      </c>
      <c r="AX430" s="51">
        <v>0.79200000000000004</v>
      </c>
      <c r="AY430" s="51">
        <v>0.65</v>
      </c>
      <c r="AZ430" s="51">
        <f t="shared" si="274"/>
        <v>3.25</v>
      </c>
      <c r="BA430" s="74"/>
      <c r="BB430" s="74"/>
      <c r="BC430" s="74"/>
      <c r="BD430" s="74"/>
      <c r="BE430" s="74"/>
      <c r="BF430" s="74"/>
      <c r="BG430" s="74"/>
      <c r="BH430" s="74"/>
      <c r="BI430" s="74"/>
      <c r="BJ430" s="74"/>
      <c r="BK430" s="74"/>
      <c r="BL430" s="74"/>
      <c r="BM430" s="47">
        <f t="shared" si="247"/>
        <v>0</v>
      </c>
      <c r="BN430" s="60"/>
      <c r="BO430" s="60">
        <f t="shared" si="276"/>
        <v>0</v>
      </c>
      <c r="BP430" s="141"/>
      <c r="BQ430" s="137"/>
      <c r="BR430" s="146">
        <v>25</v>
      </c>
      <c r="BS430" s="63">
        <f t="shared" si="257"/>
        <v>10</v>
      </c>
      <c r="BT430" s="63">
        <v>20</v>
      </c>
      <c r="BU430" s="577">
        <v>25</v>
      </c>
      <c r="BV430" s="566"/>
      <c r="BW430" s="139"/>
      <c r="BX430" s="59"/>
      <c r="BY430" s="59"/>
      <c r="BZ430" s="139"/>
      <c r="CA430" s="5">
        <f t="shared" si="258"/>
        <v>0.79200000000000004</v>
      </c>
      <c r="CB430" s="59">
        <f t="shared" si="259"/>
        <v>0.53658536585365857</v>
      </c>
      <c r="CC430" s="587"/>
      <c r="CD430" s="596">
        <f t="shared" si="262"/>
        <v>0.6642926829268293</v>
      </c>
      <c r="CE430" s="5">
        <f t="shared" si="263"/>
        <v>16.607317073170734</v>
      </c>
      <c r="CF430" s="724"/>
      <c r="CG430" s="606"/>
      <c r="CH430" s="707" t="str">
        <f t="shared" si="255"/>
        <v/>
      </c>
      <c r="CI430" s="59" t="str">
        <f t="shared" si="256"/>
        <v/>
      </c>
      <c r="CJ430" s="530" t="e">
        <f t="shared" si="248"/>
        <v>#VALUE!</v>
      </c>
      <c r="CK430" s="727"/>
      <c r="CL430" s="792"/>
    </row>
    <row r="431" spans="1:90" ht="13.15" customHeight="1" x14ac:dyDescent="0.25">
      <c r="A431" s="735"/>
      <c r="B431" s="124"/>
      <c r="C431" s="712"/>
      <c r="D431" s="383">
        <v>425</v>
      </c>
      <c r="E431" s="131" t="s">
        <v>1029</v>
      </c>
      <c r="F431" s="182" t="s">
        <v>1030</v>
      </c>
      <c r="G431" s="293" t="s">
        <v>1264</v>
      </c>
      <c r="H431" s="9">
        <v>15</v>
      </c>
      <c r="I431" s="9">
        <v>1.02</v>
      </c>
      <c r="J431" s="42">
        <f t="shared" si="286"/>
        <v>0.60162601626016265</v>
      </c>
      <c r="K431" s="9">
        <v>0.74</v>
      </c>
      <c r="L431" s="9">
        <f t="shared" si="260"/>
        <v>9.0243902439024382</v>
      </c>
      <c r="M431" s="9">
        <f t="shared" si="277"/>
        <v>11.1</v>
      </c>
      <c r="N431" s="140">
        <f t="shared" si="278"/>
        <v>0.82140000000000002</v>
      </c>
      <c r="O431" s="10">
        <f t="shared" si="279"/>
        <v>0.25900000000000001</v>
      </c>
      <c r="P431" s="10">
        <f t="shared" si="280"/>
        <v>12.321</v>
      </c>
      <c r="Q431" s="11">
        <f t="shared" si="281"/>
        <v>0.999</v>
      </c>
      <c r="R431" s="12">
        <f t="shared" si="282"/>
        <v>14.984999999999999</v>
      </c>
      <c r="S431" s="4">
        <f t="shared" si="283"/>
        <v>0.88800000000000001</v>
      </c>
      <c r="T431" s="137">
        <f t="shared" si="284"/>
        <v>13.32</v>
      </c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4">
        <f t="shared" si="285"/>
        <v>0</v>
      </c>
      <c r="AH431" s="44">
        <v>1.05</v>
      </c>
      <c r="AI431" s="44">
        <v>0.55000000000000004</v>
      </c>
      <c r="AJ431" s="44">
        <f t="shared" si="273"/>
        <v>0</v>
      </c>
      <c r="AK431" s="43"/>
      <c r="AL431" s="43">
        <v>5</v>
      </c>
      <c r="AM431" s="43"/>
      <c r="AN431" s="43"/>
      <c r="AO431" s="43"/>
      <c r="AP431" s="54"/>
      <c r="AQ431" s="54"/>
      <c r="AR431" s="54"/>
      <c r="AS431" s="54"/>
      <c r="AT431" s="54"/>
      <c r="AU431" s="54"/>
      <c r="AV431" s="54"/>
      <c r="AW431" s="45">
        <f t="shared" si="275"/>
        <v>5</v>
      </c>
      <c r="AX431" s="51">
        <v>0.88800000000000001</v>
      </c>
      <c r="AY431" s="51">
        <v>0.63</v>
      </c>
      <c r="AZ431" s="51">
        <f t="shared" si="274"/>
        <v>3.15</v>
      </c>
      <c r="BA431" s="74"/>
      <c r="BB431" s="74"/>
      <c r="BC431" s="74"/>
      <c r="BD431" s="74"/>
      <c r="BE431" s="74"/>
      <c r="BF431" s="74"/>
      <c r="BG431" s="74"/>
      <c r="BH431" s="74"/>
      <c r="BI431" s="74"/>
      <c r="BJ431" s="74"/>
      <c r="BK431" s="74"/>
      <c r="BL431" s="74"/>
      <c r="BM431" s="47">
        <f t="shared" si="247"/>
        <v>0</v>
      </c>
      <c r="BN431" s="60"/>
      <c r="BO431" s="60">
        <f t="shared" si="276"/>
        <v>0</v>
      </c>
      <c r="BP431" s="141"/>
      <c r="BQ431" s="137"/>
      <c r="BR431" s="138">
        <v>15</v>
      </c>
      <c r="BS431" s="63">
        <f t="shared" si="257"/>
        <v>6.666666666666667</v>
      </c>
      <c r="BT431" s="63">
        <f>BR431</f>
        <v>15</v>
      </c>
      <c r="BU431" s="577">
        <f>BR431</f>
        <v>15</v>
      </c>
      <c r="BV431" s="566"/>
      <c r="BW431" s="139"/>
      <c r="BX431" s="59"/>
      <c r="BY431" s="59"/>
      <c r="BZ431" s="139"/>
      <c r="CA431" s="5">
        <f t="shared" si="258"/>
        <v>0.88800000000000001</v>
      </c>
      <c r="CB431" s="59">
        <f t="shared" si="259"/>
        <v>0.55000000000000004</v>
      </c>
      <c r="CC431" s="587"/>
      <c r="CD431" s="596">
        <f t="shared" si="262"/>
        <v>0.71900000000000008</v>
      </c>
      <c r="CE431" s="5">
        <f t="shared" si="263"/>
        <v>10.785000000000002</v>
      </c>
      <c r="CF431" s="724"/>
      <c r="CG431" s="606"/>
      <c r="CH431" s="707" t="str">
        <f t="shared" si="255"/>
        <v/>
      </c>
      <c r="CI431" s="59" t="str">
        <f t="shared" si="256"/>
        <v/>
      </c>
      <c r="CJ431" s="530" t="e">
        <f t="shared" si="248"/>
        <v>#VALUE!</v>
      </c>
      <c r="CK431" s="727"/>
      <c r="CL431" s="792"/>
    </row>
    <row r="432" spans="1:90" ht="13.15" customHeight="1" x14ac:dyDescent="0.25">
      <c r="A432" s="735"/>
      <c r="B432" s="124"/>
      <c r="C432" s="712"/>
      <c r="D432" s="383">
        <v>426</v>
      </c>
      <c r="E432" s="131" t="s">
        <v>1031</v>
      </c>
      <c r="F432" s="182" t="s">
        <v>1032</v>
      </c>
      <c r="G432" s="293" t="s">
        <v>1264</v>
      </c>
      <c r="H432" s="9">
        <v>40</v>
      </c>
      <c r="I432" s="9">
        <v>1.08</v>
      </c>
      <c r="J432" s="42">
        <f t="shared" si="286"/>
        <v>0.63414634146341464</v>
      </c>
      <c r="K432" s="9">
        <v>0.78</v>
      </c>
      <c r="L432" s="9">
        <f t="shared" si="260"/>
        <v>25.365853658536587</v>
      </c>
      <c r="M432" s="9">
        <f t="shared" si="277"/>
        <v>31.200000000000003</v>
      </c>
      <c r="N432" s="140">
        <f t="shared" si="278"/>
        <v>0.86580000000000013</v>
      </c>
      <c r="O432" s="10">
        <f t="shared" si="279"/>
        <v>0.27299999999999996</v>
      </c>
      <c r="P432" s="10">
        <f t="shared" si="280"/>
        <v>34.632000000000005</v>
      </c>
      <c r="Q432" s="11">
        <f t="shared" si="281"/>
        <v>1.0529999999999999</v>
      </c>
      <c r="R432" s="12">
        <f t="shared" si="282"/>
        <v>42.12</v>
      </c>
      <c r="S432" s="4">
        <f t="shared" si="283"/>
        <v>0.93599999999999994</v>
      </c>
      <c r="T432" s="137">
        <f t="shared" si="284"/>
        <v>37.44</v>
      </c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4">
        <f t="shared" si="285"/>
        <v>0</v>
      </c>
      <c r="AH432" s="44">
        <v>1.1000000000000001</v>
      </c>
      <c r="AI432" s="44">
        <v>0.59</v>
      </c>
      <c r="AJ432" s="44">
        <f t="shared" si="273"/>
        <v>0</v>
      </c>
      <c r="AK432" s="43">
        <v>1</v>
      </c>
      <c r="AL432" s="43">
        <v>5</v>
      </c>
      <c r="AM432" s="43"/>
      <c r="AN432" s="43"/>
      <c r="AO432" s="43"/>
      <c r="AP432" s="54"/>
      <c r="AQ432" s="54"/>
      <c r="AR432" s="54"/>
      <c r="AS432" s="54"/>
      <c r="AT432" s="54"/>
      <c r="AU432" s="54"/>
      <c r="AV432" s="54"/>
      <c r="AW432" s="45">
        <f t="shared" si="275"/>
        <v>6</v>
      </c>
      <c r="AX432" s="51">
        <v>0.93600000000000005</v>
      </c>
      <c r="AY432" s="51">
        <v>0.67</v>
      </c>
      <c r="AZ432" s="51">
        <f t="shared" si="274"/>
        <v>4.0200000000000005</v>
      </c>
      <c r="BA432" s="74"/>
      <c r="BB432" s="74"/>
      <c r="BC432" s="74"/>
      <c r="BD432" s="74"/>
      <c r="BE432" s="74"/>
      <c r="BF432" s="74"/>
      <c r="BG432" s="74"/>
      <c r="BH432" s="74"/>
      <c r="BI432" s="74"/>
      <c r="BJ432" s="74"/>
      <c r="BK432" s="74"/>
      <c r="BL432" s="74"/>
      <c r="BM432" s="47">
        <f t="shared" si="247"/>
        <v>0</v>
      </c>
      <c r="BN432" s="60"/>
      <c r="BO432" s="60">
        <f t="shared" si="276"/>
        <v>0</v>
      </c>
      <c r="BP432" s="141"/>
      <c r="BQ432" s="137"/>
      <c r="BR432" s="138">
        <v>40</v>
      </c>
      <c r="BS432" s="63">
        <f t="shared" si="257"/>
        <v>15.333333333333334</v>
      </c>
      <c r="BT432" s="63">
        <f t="shared" ref="BT432:BT440" si="287">BR432</f>
        <v>40</v>
      </c>
      <c r="BU432" s="577">
        <f>BR432</f>
        <v>40</v>
      </c>
      <c r="BV432" s="566"/>
      <c r="BW432" s="139"/>
      <c r="BX432" s="59"/>
      <c r="BY432" s="59"/>
      <c r="BZ432" s="139"/>
      <c r="CA432" s="5">
        <f t="shared" si="258"/>
        <v>0.93600000000000005</v>
      </c>
      <c r="CB432" s="59">
        <f t="shared" si="259"/>
        <v>0.59</v>
      </c>
      <c r="CC432" s="587"/>
      <c r="CD432" s="596">
        <f t="shared" si="262"/>
        <v>0.76300000000000001</v>
      </c>
      <c r="CE432" s="5">
        <f t="shared" si="263"/>
        <v>30.52</v>
      </c>
      <c r="CF432" s="724"/>
      <c r="CG432" s="606"/>
      <c r="CH432" s="707" t="str">
        <f t="shared" si="255"/>
        <v/>
      </c>
      <c r="CI432" s="59" t="str">
        <f t="shared" si="256"/>
        <v/>
      </c>
      <c r="CJ432" s="530" t="e">
        <f t="shared" si="248"/>
        <v>#VALUE!</v>
      </c>
      <c r="CK432" s="727"/>
      <c r="CL432" s="792"/>
    </row>
    <row r="433" spans="1:90" ht="13.15" customHeight="1" x14ac:dyDescent="0.25">
      <c r="A433" s="735"/>
      <c r="B433" s="124"/>
      <c r="C433" s="712"/>
      <c r="D433" s="383">
        <v>427</v>
      </c>
      <c r="E433" s="131" t="s">
        <v>1033</v>
      </c>
      <c r="F433" s="182" t="s">
        <v>1034</v>
      </c>
      <c r="G433" s="293" t="s">
        <v>1264</v>
      </c>
      <c r="H433" s="9">
        <v>10</v>
      </c>
      <c r="I433" s="9">
        <v>1.08</v>
      </c>
      <c r="J433" s="42">
        <f t="shared" si="286"/>
        <v>0.89430894308943076</v>
      </c>
      <c r="K433" s="9">
        <v>1.0999999999999999</v>
      </c>
      <c r="L433" s="9">
        <f t="shared" si="260"/>
        <v>8.9430894308943074</v>
      </c>
      <c r="M433" s="9">
        <f t="shared" si="277"/>
        <v>10.999999999999998</v>
      </c>
      <c r="N433" s="140">
        <f t="shared" si="278"/>
        <v>1.2209999999999999</v>
      </c>
      <c r="O433" s="10">
        <f t="shared" si="279"/>
        <v>0.38499999999999995</v>
      </c>
      <c r="P433" s="10">
        <f t="shared" si="280"/>
        <v>12.209999999999999</v>
      </c>
      <c r="Q433" s="11">
        <f t="shared" si="281"/>
        <v>1.4849999999999999</v>
      </c>
      <c r="R433" s="12">
        <f t="shared" si="282"/>
        <v>14.849999999999998</v>
      </c>
      <c r="S433" s="4">
        <f t="shared" si="283"/>
        <v>1.3199999999999998</v>
      </c>
      <c r="T433" s="137">
        <f t="shared" si="284"/>
        <v>13.2</v>
      </c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4">
        <f t="shared" si="285"/>
        <v>0</v>
      </c>
      <c r="AH433" s="44">
        <v>1.1000000000000001</v>
      </c>
      <c r="AI433" s="44">
        <v>0.64</v>
      </c>
      <c r="AJ433" s="44">
        <f t="shared" si="273"/>
        <v>0</v>
      </c>
      <c r="AK433" s="43"/>
      <c r="AL433" s="43"/>
      <c r="AM433" s="43"/>
      <c r="AN433" s="43"/>
      <c r="AO433" s="43"/>
      <c r="AP433" s="54"/>
      <c r="AQ433" s="54"/>
      <c r="AR433" s="54"/>
      <c r="AS433" s="54"/>
      <c r="AT433" s="54"/>
      <c r="AU433" s="54"/>
      <c r="AV433" s="54"/>
      <c r="AW433" s="45">
        <f t="shared" si="275"/>
        <v>0</v>
      </c>
      <c r="AX433" s="51">
        <v>1.32</v>
      </c>
      <c r="AY433" s="46">
        <v>0.74</v>
      </c>
      <c r="AZ433" s="51">
        <f t="shared" si="274"/>
        <v>0</v>
      </c>
      <c r="BA433" s="75"/>
      <c r="BB433" s="75"/>
      <c r="BC433" s="75"/>
      <c r="BD433" s="75"/>
      <c r="BE433" s="75"/>
      <c r="BF433" s="74"/>
      <c r="BG433" s="74"/>
      <c r="BH433" s="74"/>
      <c r="BI433" s="74"/>
      <c r="BJ433" s="74"/>
      <c r="BK433" s="75"/>
      <c r="BL433" s="75"/>
      <c r="BM433" s="47">
        <f t="shared" si="247"/>
        <v>0</v>
      </c>
      <c r="BN433" s="61"/>
      <c r="BO433" s="60">
        <f t="shared" si="276"/>
        <v>0</v>
      </c>
      <c r="BP433" s="141"/>
      <c r="BQ433" s="137"/>
      <c r="BR433" s="138">
        <v>10</v>
      </c>
      <c r="BS433" s="63">
        <f t="shared" si="257"/>
        <v>3.3333333333333335</v>
      </c>
      <c r="BT433" s="63">
        <f t="shared" si="287"/>
        <v>10</v>
      </c>
      <c r="BU433" s="577">
        <f>BR433</f>
        <v>10</v>
      </c>
      <c r="BV433" s="566"/>
      <c r="BW433" s="139"/>
      <c r="BX433" s="59"/>
      <c r="BY433" s="59"/>
      <c r="BZ433" s="139"/>
      <c r="CA433" s="5">
        <f t="shared" si="258"/>
        <v>1.08</v>
      </c>
      <c r="CB433" s="59">
        <f t="shared" si="259"/>
        <v>0.64</v>
      </c>
      <c r="CC433" s="587"/>
      <c r="CD433" s="596">
        <f t="shared" si="262"/>
        <v>0.8600000000000001</v>
      </c>
      <c r="CE433" s="5">
        <f t="shared" si="263"/>
        <v>8.6000000000000014</v>
      </c>
      <c r="CF433" s="724"/>
      <c r="CG433" s="606"/>
      <c r="CH433" s="707" t="str">
        <f t="shared" si="255"/>
        <v/>
      </c>
      <c r="CI433" s="59" t="str">
        <f t="shared" si="256"/>
        <v/>
      </c>
      <c r="CJ433" s="530" t="e">
        <f t="shared" si="248"/>
        <v>#VALUE!</v>
      </c>
      <c r="CK433" s="727"/>
      <c r="CL433" s="792"/>
    </row>
    <row r="434" spans="1:90" ht="13.15" customHeight="1" thickBot="1" x14ac:dyDescent="0.3">
      <c r="A434" s="736"/>
      <c r="B434" s="125"/>
      <c r="C434" s="713"/>
      <c r="D434" s="384">
        <v>428</v>
      </c>
      <c r="E434" s="202" t="s">
        <v>1035</v>
      </c>
      <c r="F434" s="203" t="s">
        <v>1036</v>
      </c>
      <c r="G434" s="294" t="s">
        <v>1264</v>
      </c>
      <c r="H434" s="101">
        <v>1</v>
      </c>
      <c r="I434" s="102"/>
      <c r="J434" s="103">
        <f t="shared" si="286"/>
        <v>0.81300813008130079</v>
      </c>
      <c r="K434" s="102">
        <v>1</v>
      </c>
      <c r="L434" s="102">
        <f t="shared" si="260"/>
        <v>0.81300813008130079</v>
      </c>
      <c r="M434" s="102">
        <f t="shared" si="277"/>
        <v>1</v>
      </c>
      <c r="N434" s="204">
        <f t="shared" si="278"/>
        <v>1.1100000000000001</v>
      </c>
      <c r="O434" s="19">
        <f t="shared" si="279"/>
        <v>0.35</v>
      </c>
      <c r="P434" s="19">
        <f t="shared" si="280"/>
        <v>1.1100000000000001</v>
      </c>
      <c r="Q434" s="20">
        <f t="shared" si="281"/>
        <v>1.35</v>
      </c>
      <c r="R434" s="21">
        <f t="shared" si="282"/>
        <v>1.35</v>
      </c>
      <c r="S434" s="205">
        <f t="shared" si="283"/>
        <v>1.2</v>
      </c>
      <c r="T434" s="206">
        <f t="shared" si="284"/>
        <v>1.2</v>
      </c>
      <c r="U434" s="104"/>
      <c r="V434" s="104"/>
      <c r="W434" s="104"/>
      <c r="X434" s="104"/>
      <c r="Y434" s="104"/>
      <c r="Z434" s="104"/>
      <c r="AA434" s="104"/>
      <c r="AB434" s="104"/>
      <c r="AC434" s="104"/>
      <c r="AD434" s="104"/>
      <c r="AE434" s="104"/>
      <c r="AF434" s="104"/>
      <c r="AG434" s="105">
        <f t="shared" si="285"/>
        <v>0</v>
      </c>
      <c r="AH434" s="106"/>
      <c r="AI434" s="106"/>
      <c r="AJ434" s="106">
        <f t="shared" si="273"/>
        <v>0</v>
      </c>
      <c r="AK434" s="104"/>
      <c r="AL434" s="104"/>
      <c r="AM434" s="104"/>
      <c r="AN434" s="104"/>
      <c r="AO434" s="104"/>
      <c r="AP434" s="107"/>
      <c r="AQ434" s="107"/>
      <c r="AR434" s="107"/>
      <c r="AS434" s="107"/>
      <c r="AT434" s="107"/>
      <c r="AU434" s="107"/>
      <c r="AV434" s="107"/>
      <c r="AW434" s="108">
        <f t="shared" si="275"/>
        <v>0</v>
      </c>
      <c r="AX434" s="109">
        <v>1.2</v>
      </c>
      <c r="AY434" s="126">
        <v>0.84</v>
      </c>
      <c r="AZ434" s="109">
        <f t="shared" si="274"/>
        <v>0</v>
      </c>
      <c r="BA434" s="127"/>
      <c r="BB434" s="127"/>
      <c r="BC434" s="127"/>
      <c r="BD434" s="127"/>
      <c r="BE434" s="127"/>
      <c r="BF434" s="110"/>
      <c r="BG434" s="110"/>
      <c r="BH434" s="110"/>
      <c r="BI434" s="110"/>
      <c r="BJ434" s="110"/>
      <c r="BK434" s="127"/>
      <c r="BL434" s="127"/>
      <c r="BM434" s="111">
        <f t="shared" si="247"/>
        <v>0</v>
      </c>
      <c r="BN434" s="128"/>
      <c r="BO434" s="113">
        <f t="shared" si="276"/>
        <v>0</v>
      </c>
      <c r="BP434" s="207"/>
      <c r="BQ434" s="206"/>
      <c r="BR434" s="208">
        <v>1</v>
      </c>
      <c r="BS434" s="106">
        <f t="shared" si="257"/>
        <v>0.33333333333333331</v>
      </c>
      <c r="BT434" s="106">
        <f t="shared" si="287"/>
        <v>1</v>
      </c>
      <c r="BU434" s="578">
        <f>BR434</f>
        <v>1</v>
      </c>
      <c r="BV434" s="567"/>
      <c r="BW434" s="209"/>
      <c r="BX434" s="112"/>
      <c r="BY434" s="112"/>
      <c r="BZ434" s="209"/>
      <c r="CA434" s="210">
        <f t="shared" si="258"/>
        <v>1.2</v>
      </c>
      <c r="CB434" s="112">
        <f t="shared" si="259"/>
        <v>0.81300813008130079</v>
      </c>
      <c r="CC434" s="588"/>
      <c r="CD434" s="597">
        <f t="shared" si="262"/>
        <v>1.0065040650406503</v>
      </c>
      <c r="CE434" s="210">
        <f t="shared" si="263"/>
        <v>1.0065040650406503</v>
      </c>
      <c r="CF434" s="725"/>
      <c r="CG434" s="607"/>
      <c r="CH434" s="708" t="str">
        <f t="shared" si="255"/>
        <v/>
      </c>
      <c r="CI434" s="112" t="str">
        <f t="shared" si="256"/>
        <v/>
      </c>
      <c r="CJ434" s="531" t="e">
        <f t="shared" si="248"/>
        <v>#VALUE!</v>
      </c>
      <c r="CK434" s="728"/>
      <c r="CL434" s="793"/>
    </row>
    <row r="435" spans="1:90" ht="13.15" customHeight="1" x14ac:dyDescent="0.25">
      <c r="A435" s="734" t="s">
        <v>528</v>
      </c>
      <c r="B435" s="114"/>
      <c r="C435" s="711">
        <v>55</v>
      </c>
      <c r="D435" s="382">
        <v>429</v>
      </c>
      <c r="E435" s="193"/>
      <c r="F435" s="194" t="s">
        <v>795</v>
      </c>
      <c r="G435" s="292" t="s">
        <v>1264</v>
      </c>
      <c r="H435" s="92">
        <v>0</v>
      </c>
      <c r="I435" s="92">
        <v>1.88</v>
      </c>
      <c r="J435" s="93"/>
      <c r="K435" s="92"/>
      <c r="L435" s="92">
        <f t="shared" si="260"/>
        <v>0</v>
      </c>
      <c r="M435" s="92"/>
      <c r="N435" s="236"/>
      <c r="O435" s="22"/>
      <c r="P435" s="22"/>
      <c r="Q435" s="23"/>
      <c r="R435" s="24"/>
      <c r="S435" s="94"/>
      <c r="T435" s="196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6">
        <f t="shared" si="285"/>
        <v>0</v>
      </c>
      <c r="AH435" s="96">
        <v>1.9</v>
      </c>
      <c r="AI435" s="96">
        <v>1.07</v>
      </c>
      <c r="AJ435" s="96">
        <f t="shared" si="273"/>
        <v>0</v>
      </c>
      <c r="AK435" s="95"/>
      <c r="AL435" s="95"/>
      <c r="AM435" s="95"/>
      <c r="AN435" s="95"/>
      <c r="AO435" s="95"/>
      <c r="AP435" s="97"/>
      <c r="AQ435" s="97"/>
      <c r="AR435" s="97"/>
      <c r="AS435" s="97"/>
      <c r="AT435" s="97"/>
      <c r="AU435" s="97"/>
      <c r="AV435" s="97"/>
      <c r="AW435" s="98">
        <f t="shared" si="275"/>
        <v>0</v>
      </c>
      <c r="AX435" s="248"/>
      <c r="AY435" s="249"/>
      <c r="AZ435" s="248">
        <f t="shared" ref="AZ435:AZ446" si="288">AW435*AY435</f>
        <v>0</v>
      </c>
      <c r="BA435" s="120"/>
      <c r="BB435" s="120"/>
      <c r="BC435" s="120"/>
      <c r="BD435" s="120"/>
      <c r="BE435" s="120"/>
      <c r="BF435" s="121"/>
      <c r="BG435" s="121"/>
      <c r="BH435" s="121"/>
      <c r="BI435" s="121"/>
      <c r="BJ435" s="121"/>
      <c r="BK435" s="120"/>
      <c r="BL435" s="120"/>
      <c r="BM435" s="100">
        <v>0</v>
      </c>
      <c r="BN435" s="122"/>
      <c r="BO435" s="123"/>
      <c r="BP435" s="243"/>
      <c r="BQ435" s="196"/>
      <c r="BR435" s="197">
        <v>0</v>
      </c>
      <c r="BS435" s="198">
        <f t="shared" si="257"/>
        <v>0</v>
      </c>
      <c r="BT435" s="198">
        <f t="shared" si="287"/>
        <v>0</v>
      </c>
      <c r="BU435" s="579">
        <v>1</v>
      </c>
      <c r="BV435" s="565"/>
      <c r="BW435" s="200"/>
      <c r="BX435" s="199"/>
      <c r="BY435" s="199"/>
      <c r="BZ435" s="200"/>
      <c r="CA435" s="201">
        <f t="shared" si="258"/>
        <v>1.88</v>
      </c>
      <c r="CB435" s="199">
        <f t="shared" si="259"/>
        <v>1.07</v>
      </c>
      <c r="CC435" s="586"/>
      <c r="CD435" s="595">
        <f t="shared" si="262"/>
        <v>1.4750000000000001</v>
      </c>
      <c r="CE435" s="201">
        <f t="shared" si="263"/>
        <v>1.4750000000000001</v>
      </c>
      <c r="CF435" s="723">
        <f>SUM(CE435:CE442)</f>
        <v>37.505000000000003</v>
      </c>
      <c r="CG435" s="605"/>
      <c r="CH435" s="706" t="str">
        <f t="shared" si="255"/>
        <v/>
      </c>
      <c r="CI435" s="199" t="str">
        <f t="shared" si="256"/>
        <v/>
      </c>
      <c r="CJ435" s="529" t="e">
        <f t="shared" si="248"/>
        <v>#VALUE!</v>
      </c>
      <c r="CK435" s="732" t="e">
        <f>SUM(CJ435:CJ442)</f>
        <v>#VALUE!</v>
      </c>
      <c r="CL435" s="794" t="e">
        <f>(CF435-CK435)/CF435</f>
        <v>#VALUE!</v>
      </c>
    </row>
    <row r="436" spans="1:90" ht="13.15" customHeight="1" x14ac:dyDescent="0.25">
      <c r="A436" s="735"/>
      <c r="B436" s="124"/>
      <c r="C436" s="712"/>
      <c r="D436" s="383">
        <v>430</v>
      </c>
      <c r="E436" s="132" t="s">
        <v>227</v>
      </c>
      <c r="F436" s="183" t="s">
        <v>228</v>
      </c>
      <c r="G436" s="293" t="s">
        <v>1264</v>
      </c>
      <c r="H436" s="9"/>
      <c r="I436" s="79"/>
      <c r="J436" s="68"/>
      <c r="K436" s="79"/>
      <c r="L436" s="79">
        <f t="shared" si="260"/>
        <v>0</v>
      </c>
      <c r="M436" s="79"/>
      <c r="N436" s="140"/>
      <c r="O436" s="10"/>
      <c r="P436" s="10"/>
      <c r="Q436" s="11"/>
      <c r="R436" s="12"/>
      <c r="S436" s="4"/>
      <c r="T436" s="137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4">
        <f t="shared" si="285"/>
        <v>0</v>
      </c>
      <c r="AH436" s="63"/>
      <c r="AI436" s="63"/>
      <c r="AJ436" s="63">
        <f t="shared" ref="AJ436:AJ446" si="289">AG436*AI436</f>
        <v>0</v>
      </c>
      <c r="AK436" s="43"/>
      <c r="AL436" s="43"/>
      <c r="AM436" s="43"/>
      <c r="AN436" s="43"/>
      <c r="AO436" s="43"/>
      <c r="AP436" s="54"/>
      <c r="AQ436" s="54"/>
      <c r="AR436" s="54"/>
      <c r="AS436" s="54"/>
      <c r="AT436" s="54"/>
      <c r="AU436" s="54"/>
      <c r="AV436" s="54"/>
      <c r="AW436" s="45">
        <f t="shared" si="275"/>
        <v>0</v>
      </c>
      <c r="AX436" s="58"/>
      <c r="AY436" s="62"/>
      <c r="AZ436" s="58">
        <f t="shared" si="288"/>
        <v>0</v>
      </c>
      <c r="BA436" s="75"/>
      <c r="BB436" s="75"/>
      <c r="BC436" s="75"/>
      <c r="BD436" s="75"/>
      <c r="BE436" s="75"/>
      <c r="BF436" s="74"/>
      <c r="BG436" s="74">
        <v>2</v>
      </c>
      <c r="BH436" s="74"/>
      <c r="BI436" s="74"/>
      <c r="BJ436" s="74"/>
      <c r="BK436" s="75"/>
      <c r="BL436" s="75"/>
      <c r="BM436" s="47">
        <f t="shared" si="247"/>
        <v>2</v>
      </c>
      <c r="BN436" s="47">
        <v>1.6</v>
      </c>
      <c r="BO436" s="47">
        <f t="shared" ref="BO436:BO446" si="290">BM436*BN436</f>
        <v>3.2</v>
      </c>
      <c r="BP436" s="136"/>
      <c r="BQ436" s="137"/>
      <c r="BR436" s="138">
        <v>2</v>
      </c>
      <c r="BS436" s="63">
        <f t="shared" si="257"/>
        <v>0.66666666666666663</v>
      </c>
      <c r="BT436" s="63">
        <f t="shared" si="287"/>
        <v>2</v>
      </c>
      <c r="BU436" s="577">
        <f>BR436</f>
        <v>2</v>
      </c>
      <c r="BV436" s="566"/>
      <c r="BW436" s="139"/>
      <c r="BX436" s="59"/>
      <c r="BY436" s="59"/>
      <c r="BZ436" s="139"/>
      <c r="CA436" s="5">
        <f t="shared" si="258"/>
        <v>1.6</v>
      </c>
      <c r="CB436" s="59">
        <f t="shared" si="259"/>
        <v>1.6</v>
      </c>
      <c r="CC436" s="587"/>
      <c r="CD436" s="596">
        <f t="shared" si="262"/>
        <v>1.6</v>
      </c>
      <c r="CE436" s="5">
        <f t="shared" si="263"/>
        <v>3.2</v>
      </c>
      <c r="CF436" s="724"/>
      <c r="CG436" s="606"/>
      <c r="CH436" s="707" t="str">
        <f t="shared" si="255"/>
        <v/>
      </c>
      <c r="CI436" s="59" t="str">
        <f t="shared" si="256"/>
        <v/>
      </c>
      <c r="CJ436" s="530" t="e">
        <f t="shared" si="248"/>
        <v>#VALUE!</v>
      </c>
      <c r="CK436" s="727"/>
      <c r="CL436" s="792"/>
    </row>
    <row r="437" spans="1:90" ht="13.15" customHeight="1" x14ac:dyDescent="0.25">
      <c r="A437" s="735"/>
      <c r="B437" s="124"/>
      <c r="C437" s="712"/>
      <c r="D437" s="383">
        <v>431</v>
      </c>
      <c r="E437" s="131" t="s">
        <v>43</v>
      </c>
      <c r="F437" s="182" t="s">
        <v>44</v>
      </c>
      <c r="G437" s="293" t="s">
        <v>1264</v>
      </c>
      <c r="H437" s="9"/>
      <c r="I437" s="79"/>
      <c r="J437" s="68"/>
      <c r="K437" s="79"/>
      <c r="L437" s="79">
        <f t="shared" si="260"/>
        <v>0</v>
      </c>
      <c r="M437" s="79"/>
      <c r="N437" s="140"/>
      <c r="O437" s="10"/>
      <c r="P437" s="10"/>
      <c r="Q437" s="11"/>
      <c r="R437" s="12"/>
      <c r="S437" s="4"/>
      <c r="T437" s="137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4">
        <f t="shared" si="285"/>
        <v>0</v>
      </c>
      <c r="AH437" s="63"/>
      <c r="AI437" s="63"/>
      <c r="AJ437" s="63">
        <f t="shared" si="289"/>
        <v>0</v>
      </c>
      <c r="AK437" s="43"/>
      <c r="AL437" s="43"/>
      <c r="AM437" s="43"/>
      <c r="AN437" s="43"/>
      <c r="AO437" s="43"/>
      <c r="AP437" s="54"/>
      <c r="AQ437" s="54"/>
      <c r="AR437" s="54"/>
      <c r="AS437" s="54"/>
      <c r="AT437" s="54"/>
      <c r="AU437" s="54"/>
      <c r="AV437" s="54"/>
      <c r="AW437" s="45">
        <f t="shared" si="275"/>
        <v>0</v>
      </c>
      <c r="AX437" s="58"/>
      <c r="AY437" s="62"/>
      <c r="AZ437" s="58">
        <f t="shared" si="288"/>
        <v>0</v>
      </c>
      <c r="BA437" s="75"/>
      <c r="BB437" s="75"/>
      <c r="BC437" s="75"/>
      <c r="BD437" s="75"/>
      <c r="BE437" s="75"/>
      <c r="BF437" s="74"/>
      <c r="BG437" s="74"/>
      <c r="BH437" s="74">
        <v>5</v>
      </c>
      <c r="BI437" s="74"/>
      <c r="BJ437" s="74"/>
      <c r="BK437" s="75"/>
      <c r="BL437" s="75"/>
      <c r="BM437" s="47">
        <f t="shared" si="247"/>
        <v>5</v>
      </c>
      <c r="BN437" s="47">
        <v>0.9</v>
      </c>
      <c r="BO437" s="47">
        <f t="shared" si="290"/>
        <v>4.5</v>
      </c>
      <c r="BP437" s="136"/>
      <c r="BQ437" s="137"/>
      <c r="BR437" s="138">
        <v>5</v>
      </c>
      <c r="BS437" s="63">
        <f t="shared" si="257"/>
        <v>1.6666666666666667</v>
      </c>
      <c r="BT437" s="63">
        <f t="shared" si="287"/>
        <v>5</v>
      </c>
      <c r="BU437" s="577">
        <f>BR437</f>
        <v>5</v>
      </c>
      <c r="BV437" s="566"/>
      <c r="BW437" s="139"/>
      <c r="BX437" s="59"/>
      <c r="BY437" s="59"/>
      <c r="BZ437" s="139"/>
      <c r="CA437" s="5">
        <f t="shared" si="258"/>
        <v>0.9</v>
      </c>
      <c r="CB437" s="59">
        <f t="shared" si="259"/>
        <v>0.9</v>
      </c>
      <c r="CC437" s="587"/>
      <c r="CD437" s="596">
        <f t="shared" si="262"/>
        <v>0.9</v>
      </c>
      <c r="CE437" s="5">
        <f t="shared" si="263"/>
        <v>4.5</v>
      </c>
      <c r="CF437" s="724"/>
      <c r="CG437" s="606"/>
      <c r="CH437" s="707" t="str">
        <f t="shared" si="255"/>
        <v/>
      </c>
      <c r="CI437" s="59" t="str">
        <f t="shared" si="256"/>
        <v/>
      </c>
      <c r="CJ437" s="530" t="e">
        <f t="shared" si="248"/>
        <v>#VALUE!</v>
      </c>
      <c r="CK437" s="727"/>
      <c r="CL437" s="792"/>
    </row>
    <row r="438" spans="1:90" ht="13.15" customHeight="1" x14ac:dyDescent="0.25">
      <c r="A438" s="735"/>
      <c r="B438" s="124"/>
      <c r="C438" s="712"/>
      <c r="D438" s="383">
        <v>432</v>
      </c>
      <c r="E438" s="131" t="s">
        <v>45</v>
      </c>
      <c r="F438" s="182" t="s">
        <v>46</v>
      </c>
      <c r="G438" s="293" t="s">
        <v>1264</v>
      </c>
      <c r="H438" s="9"/>
      <c r="I438" s="79"/>
      <c r="J438" s="68"/>
      <c r="K438" s="79"/>
      <c r="L438" s="79">
        <f t="shared" si="260"/>
        <v>0</v>
      </c>
      <c r="M438" s="79"/>
      <c r="N438" s="140"/>
      <c r="O438" s="10"/>
      <c r="P438" s="10"/>
      <c r="Q438" s="11"/>
      <c r="R438" s="12"/>
      <c r="S438" s="4"/>
      <c r="T438" s="137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4">
        <f t="shared" si="285"/>
        <v>0</v>
      </c>
      <c r="AH438" s="63"/>
      <c r="AI438" s="63"/>
      <c r="AJ438" s="63">
        <f t="shared" si="289"/>
        <v>0</v>
      </c>
      <c r="AK438" s="43"/>
      <c r="AL438" s="43"/>
      <c r="AM438" s="43"/>
      <c r="AN438" s="43"/>
      <c r="AO438" s="43"/>
      <c r="AP438" s="54"/>
      <c r="AQ438" s="54"/>
      <c r="AR438" s="54"/>
      <c r="AS438" s="54"/>
      <c r="AT438" s="54"/>
      <c r="AU438" s="54"/>
      <c r="AV438" s="54"/>
      <c r="AW438" s="45">
        <f t="shared" si="275"/>
        <v>0</v>
      </c>
      <c r="AX438" s="58"/>
      <c r="AY438" s="62"/>
      <c r="AZ438" s="58">
        <f t="shared" si="288"/>
        <v>0</v>
      </c>
      <c r="BA438" s="75"/>
      <c r="BB438" s="75"/>
      <c r="BC438" s="75"/>
      <c r="BD438" s="75"/>
      <c r="BE438" s="75"/>
      <c r="BF438" s="74"/>
      <c r="BG438" s="74"/>
      <c r="BH438" s="74">
        <v>5</v>
      </c>
      <c r="BI438" s="74"/>
      <c r="BJ438" s="74"/>
      <c r="BK438" s="75"/>
      <c r="BL438" s="75"/>
      <c r="BM438" s="47">
        <f t="shared" si="247"/>
        <v>5</v>
      </c>
      <c r="BN438" s="47">
        <v>0.94</v>
      </c>
      <c r="BO438" s="47">
        <f t="shared" si="290"/>
        <v>4.6999999999999993</v>
      </c>
      <c r="BP438" s="136"/>
      <c r="BQ438" s="137"/>
      <c r="BR438" s="138">
        <v>5</v>
      </c>
      <c r="BS438" s="63">
        <f t="shared" si="257"/>
        <v>1.6666666666666667</v>
      </c>
      <c r="BT438" s="63">
        <f t="shared" si="287"/>
        <v>5</v>
      </c>
      <c r="BU438" s="577">
        <f>BR438</f>
        <v>5</v>
      </c>
      <c r="BV438" s="566"/>
      <c r="BW438" s="139"/>
      <c r="BX438" s="59"/>
      <c r="BY438" s="59"/>
      <c r="BZ438" s="139"/>
      <c r="CA438" s="5">
        <f t="shared" si="258"/>
        <v>0.94</v>
      </c>
      <c r="CB438" s="59">
        <f t="shared" si="259"/>
        <v>0.94</v>
      </c>
      <c r="CC438" s="587"/>
      <c r="CD438" s="596">
        <f t="shared" si="262"/>
        <v>0.94</v>
      </c>
      <c r="CE438" s="5">
        <f t="shared" si="263"/>
        <v>4.6999999999999993</v>
      </c>
      <c r="CF438" s="724"/>
      <c r="CG438" s="606"/>
      <c r="CH438" s="707" t="str">
        <f t="shared" si="255"/>
        <v/>
      </c>
      <c r="CI438" s="59" t="str">
        <f t="shared" si="256"/>
        <v/>
      </c>
      <c r="CJ438" s="530" t="e">
        <f t="shared" si="248"/>
        <v>#VALUE!</v>
      </c>
      <c r="CK438" s="727"/>
      <c r="CL438" s="792"/>
    </row>
    <row r="439" spans="1:90" ht="13.15" customHeight="1" x14ac:dyDescent="0.25">
      <c r="A439" s="735"/>
      <c r="B439" s="124"/>
      <c r="C439" s="712"/>
      <c r="D439" s="383">
        <v>433</v>
      </c>
      <c r="E439" s="131" t="s">
        <v>47</v>
      </c>
      <c r="F439" s="182" t="s">
        <v>48</v>
      </c>
      <c r="G439" s="293" t="s">
        <v>1264</v>
      </c>
      <c r="H439" s="9"/>
      <c r="I439" s="79"/>
      <c r="J439" s="68"/>
      <c r="K439" s="79"/>
      <c r="L439" s="79">
        <f t="shared" si="260"/>
        <v>0</v>
      </c>
      <c r="M439" s="79"/>
      <c r="N439" s="140"/>
      <c r="O439" s="10"/>
      <c r="P439" s="10"/>
      <c r="Q439" s="11"/>
      <c r="R439" s="12"/>
      <c r="S439" s="4"/>
      <c r="T439" s="137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4">
        <f t="shared" si="285"/>
        <v>0</v>
      </c>
      <c r="AH439" s="63"/>
      <c r="AI439" s="63"/>
      <c r="AJ439" s="63">
        <f t="shared" si="289"/>
        <v>0</v>
      </c>
      <c r="AK439" s="43"/>
      <c r="AL439" s="43"/>
      <c r="AM439" s="43"/>
      <c r="AN439" s="43"/>
      <c r="AO439" s="43"/>
      <c r="AP439" s="54"/>
      <c r="AQ439" s="54"/>
      <c r="AR439" s="54"/>
      <c r="AS439" s="54"/>
      <c r="AT439" s="54"/>
      <c r="AU439" s="54"/>
      <c r="AV439" s="54"/>
      <c r="AW439" s="45">
        <f t="shared" si="275"/>
        <v>0</v>
      </c>
      <c r="AX439" s="58"/>
      <c r="AY439" s="62"/>
      <c r="AZ439" s="58">
        <f t="shared" si="288"/>
        <v>0</v>
      </c>
      <c r="BA439" s="75"/>
      <c r="BB439" s="75"/>
      <c r="BC439" s="75"/>
      <c r="BD439" s="75"/>
      <c r="BE439" s="75"/>
      <c r="BF439" s="74"/>
      <c r="BG439" s="74"/>
      <c r="BH439" s="74">
        <v>5</v>
      </c>
      <c r="BI439" s="74"/>
      <c r="BJ439" s="74"/>
      <c r="BK439" s="75"/>
      <c r="BL439" s="75"/>
      <c r="BM439" s="47">
        <f t="shared" si="247"/>
        <v>5</v>
      </c>
      <c r="BN439" s="47">
        <v>1.1000000000000001</v>
      </c>
      <c r="BO439" s="47">
        <f t="shared" si="290"/>
        <v>5.5</v>
      </c>
      <c r="BP439" s="136"/>
      <c r="BQ439" s="137"/>
      <c r="BR439" s="138">
        <v>5</v>
      </c>
      <c r="BS439" s="63">
        <f t="shared" si="257"/>
        <v>1.6666666666666667</v>
      </c>
      <c r="BT439" s="63">
        <f t="shared" si="287"/>
        <v>5</v>
      </c>
      <c r="BU439" s="577">
        <f>BR439</f>
        <v>5</v>
      </c>
      <c r="BV439" s="566"/>
      <c r="BW439" s="139"/>
      <c r="BX439" s="59"/>
      <c r="BY439" s="59"/>
      <c r="BZ439" s="139"/>
      <c r="CA439" s="5">
        <f t="shared" si="258"/>
        <v>1.1000000000000001</v>
      </c>
      <c r="CB439" s="59">
        <f t="shared" si="259"/>
        <v>1.1000000000000001</v>
      </c>
      <c r="CC439" s="587"/>
      <c r="CD439" s="596">
        <f t="shared" si="262"/>
        <v>1.1000000000000001</v>
      </c>
      <c r="CE439" s="5">
        <f t="shared" si="263"/>
        <v>5.5</v>
      </c>
      <c r="CF439" s="724"/>
      <c r="CG439" s="606"/>
      <c r="CH439" s="707" t="str">
        <f t="shared" si="255"/>
        <v/>
      </c>
      <c r="CI439" s="59" t="str">
        <f t="shared" si="256"/>
        <v/>
      </c>
      <c r="CJ439" s="530" t="e">
        <f t="shared" si="248"/>
        <v>#VALUE!</v>
      </c>
      <c r="CK439" s="727"/>
      <c r="CL439" s="792"/>
    </row>
    <row r="440" spans="1:90" ht="13.15" customHeight="1" x14ac:dyDescent="0.25">
      <c r="A440" s="735"/>
      <c r="B440" s="124"/>
      <c r="C440" s="712"/>
      <c r="D440" s="383">
        <v>434</v>
      </c>
      <c r="E440" s="131" t="s">
        <v>1037</v>
      </c>
      <c r="F440" s="182" t="s">
        <v>1038</v>
      </c>
      <c r="G440" s="293" t="s">
        <v>1264</v>
      </c>
      <c r="H440" s="9">
        <v>10</v>
      </c>
      <c r="I440" s="9">
        <v>0.8</v>
      </c>
      <c r="J440" s="42"/>
      <c r="K440" s="9">
        <v>0.8</v>
      </c>
      <c r="L440" s="9">
        <f t="shared" si="260"/>
        <v>6.5040650406504064</v>
      </c>
      <c r="M440" s="9">
        <f>H440*K440</f>
        <v>8</v>
      </c>
      <c r="N440" s="140">
        <f>K440*1.11</f>
        <v>0.88800000000000012</v>
      </c>
      <c r="O440" s="10">
        <f>K440*35%</f>
        <v>0.27999999999999997</v>
      </c>
      <c r="P440" s="10">
        <f>N440*H440</f>
        <v>8.8800000000000008</v>
      </c>
      <c r="Q440" s="11">
        <f>K440+O440</f>
        <v>1.08</v>
      </c>
      <c r="R440" s="12">
        <f>Q440*H440</f>
        <v>10.8</v>
      </c>
      <c r="S440" s="4">
        <f>K440*1.2</f>
        <v>0.96</v>
      </c>
      <c r="T440" s="137">
        <f>H440*S440</f>
        <v>9.6</v>
      </c>
      <c r="U440" s="43"/>
      <c r="V440" s="43"/>
      <c r="W440" s="43">
        <v>1</v>
      </c>
      <c r="X440" s="43"/>
      <c r="Y440" s="43"/>
      <c r="Z440" s="43"/>
      <c r="AA440" s="43"/>
      <c r="AB440" s="43"/>
      <c r="AC440" s="43"/>
      <c r="AD440" s="43"/>
      <c r="AE440" s="43"/>
      <c r="AF440" s="43"/>
      <c r="AG440" s="44">
        <f t="shared" si="285"/>
        <v>1</v>
      </c>
      <c r="AH440" s="44">
        <v>0.8</v>
      </c>
      <c r="AI440" s="44">
        <v>0.59</v>
      </c>
      <c r="AJ440" s="44">
        <f t="shared" si="289"/>
        <v>0.59</v>
      </c>
      <c r="AK440" s="43"/>
      <c r="AL440" s="43"/>
      <c r="AM440" s="43"/>
      <c r="AN440" s="43"/>
      <c r="AO440" s="43"/>
      <c r="AP440" s="54"/>
      <c r="AQ440" s="54"/>
      <c r="AR440" s="54"/>
      <c r="AS440" s="54"/>
      <c r="AT440" s="54"/>
      <c r="AU440" s="54"/>
      <c r="AV440" s="54"/>
      <c r="AW440" s="45">
        <f t="shared" si="275"/>
        <v>0</v>
      </c>
      <c r="AX440" s="51">
        <v>0.96</v>
      </c>
      <c r="AY440" s="46">
        <v>0.67</v>
      </c>
      <c r="AZ440" s="51">
        <f t="shared" si="288"/>
        <v>0</v>
      </c>
      <c r="BA440" s="75"/>
      <c r="BB440" s="75"/>
      <c r="BC440" s="75"/>
      <c r="BD440" s="75"/>
      <c r="BE440" s="75"/>
      <c r="BF440" s="74"/>
      <c r="BG440" s="74"/>
      <c r="BH440" s="74"/>
      <c r="BI440" s="74"/>
      <c r="BJ440" s="74"/>
      <c r="BK440" s="75"/>
      <c r="BL440" s="75"/>
      <c r="BM440" s="47">
        <f t="shared" si="247"/>
        <v>0</v>
      </c>
      <c r="BN440" s="60"/>
      <c r="BO440" s="60">
        <f t="shared" si="290"/>
        <v>0</v>
      </c>
      <c r="BP440" s="142"/>
      <c r="BQ440" s="137"/>
      <c r="BR440" s="138">
        <v>10</v>
      </c>
      <c r="BS440" s="63">
        <f t="shared" si="257"/>
        <v>3.6666666666666665</v>
      </c>
      <c r="BT440" s="63">
        <f t="shared" si="287"/>
        <v>10</v>
      </c>
      <c r="BU440" s="577">
        <f>BR440</f>
        <v>10</v>
      </c>
      <c r="BV440" s="566"/>
      <c r="BW440" s="139"/>
      <c r="BX440" s="59"/>
      <c r="BY440" s="59"/>
      <c r="BZ440" s="139"/>
      <c r="CA440" s="5">
        <f t="shared" si="258"/>
        <v>0.8</v>
      </c>
      <c r="CB440" s="59">
        <f t="shared" si="259"/>
        <v>0.59</v>
      </c>
      <c r="CC440" s="587"/>
      <c r="CD440" s="596">
        <f t="shared" si="262"/>
        <v>0.69500000000000006</v>
      </c>
      <c r="CE440" s="5">
        <f t="shared" si="263"/>
        <v>6.9500000000000011</v>
      </c>
      <c r="CF440" s="724"/>
      <c r="CG440" s="606"/>
      <c r="CH440" s="707" t="str">
        <f t="shared" si="255"/>
        <v/>
      </c>
      <c r="CI440" s="59" t="str">
        <f t="shared" si="256"/>
        <v/>
      </c>
      <c r="CJ440" s="530" t="e">
        <f t="shared" si="248"/>
        <v>#VALUE!</v>
      </c>
      <c r="CK440" s="727"/>
      <c r="CL440" s="792"/>
    </row>
    <row r="441" spans="1:90" ht="13.15" customHeight="1" x14ac:dyDescent="0.25">
      <c r="A441" s="735"/>
      <c r="B441" s="124"/>
      <c r="C441" s="712"/>
      <c r="D441" s="383">
        <v>435</v>
      </c>
      <c r="E441" s="131" t="s">
        <v>49</v>
      </c>
      <c r="F441" s="182" t="s">
        <v>796</v>
      </c>
      <c r="G441" s="293" t="s">
        <v>1264</v>
      </c>
      <c r="H441" s="9">
        <v>0</v>
      </c>
      <c r="I441" s="9">
        <v>0.9</v>
      </c>
      <c r="J441" s="42"/>
      <c r="K441" s="9"/>
      <c r="L441" s="9">
        <f t="shared" si="260"/>
        <v>0</v>
      </c>
      <c r="M441" s="9"/>
      <c r="N441" s="140"/>
      <c r="O441" s="10"/>
      <c r="P441" s="10"/>
      <c r="Q441" s="11"/>
      <c r="R441" s="12"/>
      <c r="S441" s="4"/>
      <c r="T441" s="137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4">
        <f t="shared" si="285"/>
        <v>0</v>
      </c>
      <c r="AH441" s="44">
        <v>0.9</v>
      </c>
      <c r="AI441" s="44">
        <v>0.64</v>
      </c>
      <c r="AJ441" s="44">
        <f t="shared" si="289"/>
        <v>0</v>
      </c>
      <c r="AK441" s="43"/>
      <c r="AL441" s="43"/>
      <c r="AM441" s="43"/>
      <c r="AN441" s="43"/>
      <c r="AO441" s="43"/>
      <c r="AP441" s="54"/>
      <c r="AQ441" s="54"/>
      <c r="AR441" s="54"/>
      <c r="AS441" s="54"/>
      <c r="AT441" s="54"/>
      <c r="AU441" s="54"/>
      <c r="AV441" s="54"/>
      <c r="AW441" s="45">
        <f t="shared" si="275"/>
        <v>0</v>
      </c>
      <c r="AX441" s="58"/>
      <c r="AY441" s="62"/>
      <c r="AZ441" s="58">
        <f t="shared" si="288"/>
        <v>0</v>
      </c>
      <c r="BA441" s="75"/>
      <c r="BB441" s="75"/>
      <c r="BC441" s="75"/>
      <c r="BD441" s="75"/>
      <c r="BE441" s="75"/>
      <c r="BF441" s="74"/>
      <c r="BG441" s="74">
        <v>10</v>
      </c>
      <c r="BH441" s="74">
        <v>1</v>
      </c>
      <c r="BI441" s="74"/>
      <c r="BJ441" s="74"/>
      <c r="BK441" s="75"/>
      <c r="BL441" s="75"/>
      <c r="BM441" s="47">
        <f t="shared" si="247"/>
        <v>11</v>
      </c>
      <c r="BN441" s="47">
        <v>0.96</v>
      </c>
      <c r="BO441" s="47">
        <f t="shared" si="290"/>
        <v>10.559999999999999</v>
      </c>
      <c r="BP441" s="136"/>
      <c r="BQ441" s="137"/>
      <c r="BR441" s="138">
        <v>11</v>
      </c>
      <c r="BS441" s="63">
        <f t="shared" si="257"/>
        <v>3.6666666666666665</v>
      </c>
      <c r="BT441" s="63">
        <f>10</f>
        <v>10</v>
      </c>
      <c r="BU441" s="577">
        <f>10</f>
        <v>10</v>
      </c>
      <c r="BV441" s="566"/>
      <c r="BW441" s="139"/>
      <c r="BX441" s="59"/>
      <c r="BY441" s="59"/>
      <c r="BZ441" s="139"/>
      <c r="CA441" s="5">
        <f t="shared" si="258"/>
        <v>0.9</v>
      </c>
      <c r="CB441" s="59">
        <f t="shared" si="259"/>
        <v>0.64</v>
      </c>
      <c r="CC441" s="587"/>
      <c r="CD441" s="596">
        <f t="shared" si="262"/>
        <v>0.77</v>
      </c>
      <c r="CE441" s="5">
        <f t="shared" si="263"/>
        <v>7.7</v>
      </c>
      <c r="CF441" s="724"/>
      <c r="CG441" s="606"/>
      <c r="CH441" s="707" t="str">
        <f t="shared" si="255"/>
        <v/>
      </c>
      <c r="CI441" s="59" t="str">
        <f t="shared" si="256"/>
        <v/>
      </c>
      <c r="CJ441" s="530" t="e">
        <f t="shared" si="248"/>
        <v>#VALUE!</v>
      </c>
      <c r="CK441" s="727"/>
      <c r="CL441" s="792"/>
    </row>
    <row r="442" spans="1:90" ht="13.15" customHeight="1" thickBot="1" x14ac:dyDescent="0.3">
      <c r="A442" s="736"/>
      <c r="B442" s="125"/>
      <c r="C442" s="713"/>
      <c r="D442" s="384">
        <v>436</v>
      </c>
      <c r="E442" s="255" t="s">
        <v>225</v>
      </c>
      <c r="F442" s="256" t="s">
        <v>226</v>
      </c>
      <c r="G442" s="294" t="s">
        <v>1264</v>
      </c>
      <c r="H442" s="101">
        <v>0</v>
      </c>
      <c r="I442" s="101">
        <v>1.0900000000000001</v>
      </c>
      <c r="J442" s="270"/>
      <c r="K442" s="101"/>
      <c r="L442" s="101">
        <f t="shared" si="260"/>
        <v>0</v>
      </c>
      <c r="M442" s="101"/>
      <c r="N442" s="204"/>
      <c r="O442" s="19"/>
      <c r="P442" s="19"/>
      <c r="Q442" s="20"/>
      <c r="R442" s="21"/>
      <c r="S442" s="205"/>
      <c r="T442" s="206"/>
      <c r="U442" s="104"/>
      <c r="V442" s="104"/>
      <c r="W442" s="104"/>
      <c r="X442" s="104"/>
      <c r="Y442" s="104"/>
      <c r="Z442" s="104"/>
      <c r="AA442" s="104"/>
      <c r="AB442" s="104"/>
      <c r="AC442" s="104"/>
      <c r="AD442" s="104"/>
      <c r="AE442" s="104"/>
      <c r="AF442" s="104"/>
      <c r="AG442" s="105">
        <f t="shared" si="285"/>
        <v>0</v>
      </c>
      <c r="AH442" s="105">
        <v>1.1000000000000001</v>
      </c>
      <c r="AI442" s="105">
        <v>0.74</v>
      </c>
      <c r="AJ442" s="105">
        <f t="shared" si="289"/>
        <v>0</v>
      </c>
      <c r="AK442" s="104"/>
      <c r="AL442" s="104"/>
      <c r="AM442" s="104"/>
      <c r="AN442" s="104"/>
      <c r="AO442" s="104"/>
      <c r="AP442" s="107"/>
      <c r="AQ442" s="107"/>
      <c r="AR442" s="107"/>
      <c r="AS442" s="107"/>
      <c r="AT442" s="107"/>
      <c r="AU442" s="107"/>
      <c r="AV442" s="107"/>
      <c r="AW442" s="108">
        <f t="shared" si="275"/>
        <v>0</v>
      </c>
      <c r="AX442" s="252"/>
      <c r="AY442" s="257"/>
      <c r="AZ442" s="252">
        <f t="shared" si="288"/>
        <v>0</v>
      </c>
      <c r="BA442" s="127"/>
      <c r="BB442" s="127"/>
      <c r="BC442" s="127"/>
      <c r="BD442" s="127"/>
      <c r="BE442" s="127"/>
      <c r="BF442" s="110"/>
      <c r="BG442" s="110">
        <v>4</v>
      </c>
      <c r="BH442" s="110"/>
      <c r="BI442" s="110"/>
      <c r="BJ442" s="110"/>
      <c r="BK442" s="127"/>
      <c r="BL442" s="127"/>
      <c r="BM442" s="111">
        <f t="shared" si="247"/>
        <v>4</v>
      </c>
      <c r="BN442" s="111">
        <v>1</v>
      </c>
      <c r="BO442" s="111">
        <f t="shared" si="290"/>
        <v>4</v>
      </c>
      <c r="BP442" s="261"/>
      <c r="BQ442" s="206"/>
      <c r="BR442" s="208">
        <v>4</v>
      </c>
      <c r="BS442" s="106">
        <f t="shared" si="257"/>
        <v>1.3333333333333333</v>
      </c>
      <c r="BT442" s="106">
        <f>BR442</f>
        <v>4</v>
      </c>
      <c r="BU442" s="578">
        <f>BR442</f>
        <v>4</v>
      </c>
      <c r="BV442" s="567"/>
      <c r="BW442" s="209"/>
      <c r="BX442" s="112"/>
      <c r="BY442" s="112"/>
      <c r="BZ442" s="209"/>
      <c r="CA442" s="210">
        <f t="shared" si="258"/>
        <v>1</v>
      </c>
      <c r="CB442" s="112">
        <f t="shared" si="259"/>
        <v>0.74</v>
      </c>
      <c r="CC442" s="588"/>
      <c r="CD442" s="597">
        <f t="shared" si="262"/>
        <v>0.87</v>
      </c>
      <c r="CE442" s="210">
        <f t="shared" si="263"/>
        <v>3.48</v>
      </c>
      <c r="CF442" s="725"/>
      <c r="CG442" s="607"/>
      <c r="CH442" s="708" t="str">
        <f t="shared" si="255"/>
        <v/>
      </c>
      <c r="CI442" s="112" t="str">
        <f t="shared" si="256"/>
        <v/>
      </c>
      <c r="CJ442" s="531" t="e">
        <f t="shared" si="248"/>
        <v>#VALUE!</v>
      </c>
      <c r="CK442" s="728"/>
      <c r="CL442" s="793"/>
    </row>
    <row r="443" spans="1:90" ht="13.15" customHeight="1" x14ac:dyDescent="0.25">
      <c r="A443" s="734" t="s">
        <v>1343</v>
      </c>
      <c r="B443" s="114"/>
      <c r="C443" s="711">
        <v>56</v>
      </c>
      <c r="D443" s="382">
        <v>437</v>
      </c>
      <c r="E443" s="282" t="s">
        <v>1344</v>
      </c>
      <c r="F443" s="283" t="s">
        <v>1345</v>
      </c>
      <c r="G443" s="292" t="s">
        <v>1264</v>
      </c>
      <c r="H443" s="92"/>
      <c r="I443" s="247"/>
      <c r="J443" s="99"/>
      <c r="K443" s="247"/>
      <c r="L443" s="247">
        <f>M443/1.23</f>
        <v>0</v>
      </c>
      <c r="M443" s="247"/>
      <c r="N443" s="236"/>
      <c r="O443" s="22"/>
      <c r="P443" s="22"/>
      <c r="Q443" s="23"/>
      <c r="R443" s="24"/>
      <c r="S443" s="94"/>
      <c r="T443" s="196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6">
        <f t="shared" ref="AG443:AG446" si="291">SUM(U443:AE443)</f>
        <v>0</v>
      </c>
      <c r="AH443" s="198"/>
      <c r="AI443" s="198"/>
      <c r="AJ443" s="198">
        <f t="shared" si="289"/>
        <v>0</v>
      </c>
      <c r="AK443" s="95"/>
      <c r="AL443" s="95"/>
      <c r="AM443" s="95"/>
      <c r="AN443" s="95"/>
      <c r="AO443" s="95"/>
      <c r="AP443" s="97"/>
      <c r="AQ443" s="97"/>
      <c r="AR443" s="97"/>
      <c r="AS443" s="97"/>
      <c r="AT443" s="97"/>
      <c r="AU443" s="97"/>
      <c r="AV443" s="97"/>
      <c r="AW443" s="98">
        <f t="shared" ref="AW443:AW446" si="292">SUM(AK443:AV443)+AF443</f>
        <v>0</v>
      </c>
      <c r="AX443" s="248"/>
      <c r="AY443" s="249"/>
      <c r="AZ443" s="248">
        <f t="shared" si="288"/>
        <v>0</v>
      </c>
      <c r="BA443" s="120"/>
      <c r="BB443" s="120"/>
      <c r="BC443" s="120"/>
      <c r="BD443" s="120"/>
      <c r="BE443" s="120"/>
      <c r="BF443" s="121"/>
      <c r="BG443" s="121">
        <v>1</v>
      </c>
      <c r="BH443" s="121"/>
      <c r="BI443" s="121"/>
      <c r="BJ443" s="121"/>
      <c r="BK443" s="120"/>
      <c r="BL443" s="120"/>
      <c r="BM443" s="100">
        <f t="shared" ref="BM443:BM446" si="293">SUM(BA443:BL443)</f>
        <v>1</v>
      </c>
      <c r="BN443" s="100">
        <v>3.2</v>
      </c>
      <c r="BO443" s="100">
        <f t="shared" si="290"/>
        <v>3.2</v>
      </c>
      <c r="BP443" s="195"/>
      <c r="BQ443" s="196"/>
      <c r="BR443" s="197">
        <v>1</v>
      </c>
      <c r="BS443" s="198">
        <f t="shared" si="257"/>
        <v>0.33333333333333331</v>
      </c>
      <c r="BT443" s="198">
        <f t="shared" ref="BT443:BT446" si="294">BR443</f>
        <v>1</v>
      </c>
      <c r="BU443" s="579">
        <f t="shared" ref="BU443:BU446" si="295">BR443</f>
        <v>1</v>
      </c>
      <c r="BV443" s="565"/>
      <c r="BW443" s="200"/>
      <c r="BX443" s="199"/>
      <c r="BY443" s="199"/>
      <c r="BZ443" s="200"/>
      <c r="CA443" s="201">
        <f t="shared" si="258"/>
        <v>3.2</v>
      </c>
      <c r="CB443" s="199">
        <f t="shared" si="259"/>
        <v>3.2</v>
      </c>
      <c r="CC443" s="586"/>
      <c r="CD443" s="595">
        <f>IF(CA443=0,CB443,(CA443+CB443)/2)</f>
        <v>3.2</v>
      </c>
      <c r="CE443" s="201">
        <f t="shared" si="263"/>
        <v>3.2</v>
      </c>
      <c r="CF443" s="723">
        <f>SUM(CE443:CE446)</f>
        <v>14.620000000000001</v>
      </c>
      <c r="CG443" s="605"/>
      <c r="CH443" s="706" t="str">
        <f t="shared" si="255"/>
        <v/>
      </c>
      <c r="CI443" s="199" t="str">
        <f t="shared" si="256"/>
        <v/>
      </c>
      <c r="CJ443" s="529" t="e">
        <f t="shared" si="248"/>
        <v>#VALUE!</v>
      </c>
      <c r="CK443" s="732" t="e">
        <f>SUM(CJ443:CJ446)</f>
        <v>#VALUE!</v>
      </c>
      <c r="CL443" s="794" t="e">
        <f>(CF443-CK443)/CF443</f>
        <v>#VALUE!</v>
      </c>
    </row>
    <row r="444" spans="1:90" ht="13.15" customHeight="1" x14ac:dyDescent="0.25">
      <c r="A444" s="735"/>
      <c r="B444" s="124"/>
      <c r="C444" s="712"/>
      <c r="D444" s="383">
        <v>438</v>
      </c>
      <c r="E444" s="132" t="s">
        <v>1346</v>
      </c>
      <c r="F444" s="183" t="s">
        <v>1347</v>
      </c>
      <c r="G444" s="293" t="s">
        <v>1264</v>
      </c>
      <c r="H444" s="9"/>
      <c r="I444" s="79"/>
      <c r="J444" s="68"/>
      <c r="K444" s="79"/>
      <c r="L444" s="79">
        <f>M444/1.23</f>
        <v>0</v>
      </c>
      <c r="M444" s="79"/>
      <c r="N444" s="140"/>
      <c r="O444" s="10"/>
      <c r="P444" s="10"/>
      <c r="Q444" s="11"/>
      <c r="R444" s="12"/>
      <c r="S444" s="4"/>
      <c r="T444" s="137"/>
      <c r="U444" s="43"/>
      <c r="V444" s="43"/>
      <c r="W444" s="43">
        <v>1</v>
      </c>
      <c r="X444" s="43"/>
      <c r="Y444" s="43"/>
      <c r="Z444" s="43"/>
      <c r="AA444" s="43"/>
      <c r="AB444" s="43"/>
      <c r="AC444" s="43"/>
      <c r="AD444" s="43"/>
      <c r="AE444" s="43"/>
      <c r="AF444" s="43"/>
      <c r="AG444" s="44">
        <f t="shared" si="291"/>
        <v>1</v>
      </c>
      <c r="AH444" s="69"/>
      <c r="AI444" s="69">
        <v>4</v>
      </c>
      <c r="AJ444" s="69">
        <f t="shared" si="289"/>
        <v>4</v>
      </c>
      <c r="AK444" s="43"/>
      <c r="AL444" s="43"/>
      <c r="AM444" s="43"/>
      <c r="AN444" s="43"/>
      <c r="AO444" s="43"/>
      <c r="AP444" s="54"/>
      <c r="AQ444" s="54"/>
      <c r="AR444" s="54"/>
      <c r="AS444" s="54"/>
      <c r="AT444" s="54"/>
      <c r="AU444" s="54"/>
      <c r="AV444" s="54"/>
      <c r="AW444" s="45">
        <f t="shared" si="292"/>
        <v>0</v>
      </c>
      <c r="AX444" s="58"/>
      <c r="AY444" s="62"/>
      <c r="AZ444" s="58">
        <f t="shared" si="288"/>
        <v>0</v>
      </c>
      <c r="BA444" s="75"/>
      <c r="BB444" s="75"/>
      <c r="BC444" s="75"/>
      <c r="BD444" s="75"/>
      <c r="BE444" s="75"/>
      <c r="BF444" s="74"/>
      <c r="BG444" s="74"/>
      <c r="BH444" s="74"/>
      <c r="BI444" s="74"/>
      <c r="BJ444" s="74"/>
      <c r="BK444" s="75"/>
      <c r="BL444" s="75"/>
      <c r="BM444" s="47">
        <f t="shared" si="293"/>
        <v>0</v>
      </c>
      <c r="BN444" s="62"/>
      <c r="BO444" s="58">
        <f t="shared" si="290"/>
        <v>0</v>
      </c>
      <c r="BP444" s="142" t="s">
        <v>1296</v>
      </c>
      <c r="BQ444" s="137"/>
      <c r="BR444" s="138">
        <v>1</v>
      </c>
      <c r="BS444" s="63">
        <f t="shared" si="257"/>
        <v>0.33333333333333331</v>
      </c>
      <c r="BT444" s="63">
        <f t="shared" si="294"/>
        <v>1</v>
      </c>
      <c r="BU444" s="577">
        <f t="shared" si="295"/>
        <v>1</v>
      </c>
      <c r="BV444" s="566"/>
      <c r="BW444" s="139"/>
      <c r="BX444" s="59"/>
      <c r="BY444" s="59"/>
      <c r="BZ444" s="139"/>
      <c r="CA444" s="5">
        <f t="shared" si="258"/>
        <v>0</v>
      </c>
      <c r="CB444" s="59">
        <f t="shared" si="259"/>
        <v>4</v>
      </c>
      <c r="CC444" s="587"/>
      <c r="CD444" s="596">
        <f>IF(CA444=0,CB444,(CA444+CB444)/2)</f>
        <v>4</v>
      </c>
      <c r="CE444" s="5">
        <f t="shared" si="263"/>
        <v>4</v>
      </c>
      <c r="CF444" s="724"/>
      <c r="CG444" s="606"/>
      <c r="CH444" s="707" t="str">
        <f t="shared" si="255"/>
        <v/>
      </c>
      <c r="CI444" s="59" t="str">
        <f t="shared" si="256"/>
        <v/>
      </c>
      <c r="CJ444" s="530" t="e">
        <f t="shared" si="248"/>
        <v>#VALUE!</v>
      </c>
      <c r="CK444" s="727"/>
      <c r="CL444" s="792"/>
    </row>
    <row r="445" spans="1:90" ht="13.15" customHeight="1" x14ac:dyDescent="0.25">
      <c r="A445" s="735"/>
      <c r="B445" s="124"/>
      <c r="C445" s="712"/>
      <c r="D445" s="383">
        <v>439</v>
      </c>
      <c r="E445" s="132" t="s">
        <v>1348</v>
      </c>
      <c r="F445" s="183" t="s">
        <v>1349</v>
      </c>
      <c r="G445" s="293" t="s">
        <v>1264</v>
      </c>
      <c r="H445" s="9"/>
      <c r="I445" s="79"/>
      <c r="J445" s="68"/>
      <c r="K445" s="79"/>
      <c r="L445" s="79">
        <f>M445/1.23</f>
        <v>0</v>
      </c>
      <c r="M445" s="79"/>
      <c r="N445" s="140"/>
      <c r="O445" s="10"/>
      <c r="P445" s="10"/>
      <c r="Q445" s="11"/>
      <c r="R445" s="12"/>
      <c r="S445" s="4"/>
      <c r="T445" s="137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4">
        <f t="shared" si="291"/>
        <v>0</v>
      </c>
      <c r="AH445" s="63"/>
      <c r="AI445" s="63"/>
      <c r="AJ445" s="63">
        <f t="shared" si="289"/>
        <v>0</v>
      </c>
      <c r="AK445" s="43"/>
      <c r="AL445" s="43"/>
      <c r="AM445" s="43"/>
      <c r="AN445" s="43"/>
      <c r="AO445" s="43"/>
      <c r="AP445" s="54"/>
      <c r="AQ445" s="54"/>
      <c r="AR445" s="54"/>
      <c r="AS445" s="54"/>
      <c r="AT445" s="54"/>
      <c r="AU445" s="54"/>
      <c r="AV445" s="54"/>
      <c r="AW445" s="45">
        <f t="shared" si="292"/>
        <v>0</v>
      </c>
      <c r="AX445" s="58"/>
      <c r="AY445" s="62"/>
      <c r="AZ445" s="58">
        <f t="shared" si="288"/>
        <v>0</v>
      </c>
      <c r="BA445" s="75"/>
      <c r="BB445" s="75"/>
      <c r="BC445" s="75"/>
      <c r="BD445" s="75"/>
      <c r="BE445" s="75"/>
      <c r="BF445" s="74"/>
      <c r="BG445" s="74">
        <v>2</v>
      </c>
      <c r="BH445" s="74"/>
      <c r="BI445" s="74"/>
      <c r="BJ445" s="74"/>
      <c r="BK445" s="75"/>
      <c r="BL445" s="75"/>
      <c r="BM445" s="47">
        <f t="shared" si="293"/>
        <v>2</v>
      </c>
      <c r="BN445" s="47">
        <v>2.3199999999999998</v>
      </c>
      <c r="BO445" s="47">
        <f t="shared" si="290"/>
        <v>4.6399999999999997</v>
      </c>
      <c r="BP445" s="136"/>
      <c r="BQ445" s="137"/>
      <c r="BR445" s="138">
        <v>2</v>
      </c>
      <c r="BS445" s="63">
        <f t="shared" si="257"/>
        <v>0.66666666666666663</v>
      </c>
      <c r="BT445" s="63">
        <f t="shared" si="294"/>
        <v>2</v>
      </c>
      <c r="BU445" s="577">
        <f t="shared" si="295"/>
        <v>2</v>
      </c>
      <c r="BV445" s="566"/>
      <c r="BW445" s="139"/>
      <c r="BX445" s="59"/>
      <c r="BY445" s="59"/>
      <c r="BZ445" s="139"/>
      <c r="CA445" s="5">
        <f t="shared" si="258"/>
        <v>2.3199999999999998</v>
      </c>
      <c r="CB445" s="59">
        <f t="shared" si="259"/>
        <v>2.3199999999999998</v>
      </c>
      <c r="CC445" s="587"/>
      <c r="CD445" s="596">
        <f>IF(CA445=0,CB445,(CA445+CB445)/2)</f>
        <v>2.3199999999999998</v>
      </c>
      <c r="CE445" s="5">
        <f t="shared" si="263"/>
        <v>4.6399999999999997</v>
      </c>
      <c r="CF445" s="724"/>
      <c r="CG445" s="606"/>
      <c r="CH445" s="707" t="str">
        <f t="shared" si="255"/>
        <v/>
      </c>
      <c r="CI445" s="59" t="str">
        <f t="shared" si="256"/>
        <v/>
      </c>
      <c r="CJ445" s="530" t="e">
        <f t="shared" si="248"/>
        <v>#VALUE!</v>
      </c>
      <c r="CK445" s="727"/>
      <c r="CL445" s="792"/>
    </row>
    <row r="446" spans="1:90" ht="13.15" customHeight="1" thickBot="1" x14ac:dyDescent="0.3">
      <c r="A446" s="736"/>
      <c r="B446" s="125"/>
      <c r="C446" s="713"/>
      <c r="D446" s="384">
        <v>440</v>
      </c>
      <c r="E446" s="202" t="s">
        <v>1350</v>
      </c>
      <c r="F446" s="203" t="s">
        <v>1351</v>
      </c>
      <c r="G446" s="294" t="s">
        <v>1264</v>
      </c>
      <c r="H446" s="101">
        <v>1</v>
      </c>
      <c r="I446" s="102"/>
      <c r="J446" s="103">
        <f>K446/1.23</f>
        <v>3.0081300813008132</v>
      </c>
      <c r="K446" s="102">
        <v>3.7</v>
      </c>
      <c r="L446" s="102">
        <f>M446/1.23</f>
        <v>3.0081300813008132</v>
      </c>
      <c r="M446" s="102">
        <f>H446*K446</f>
        <v>3.7</v>
      </c>
      <c r="N446" s="204">
        <f>K446*1.11</f>
        <v>4.1070000000000002</v>
      </c>
      <c r="O446" s="19">
        <f>K446*35%</f>
        <v>1.2949999999999999</v>
      </c>
      <c r="P446" s="19">
        <f>N446*H446</f>
        <v>4.1070000000000002</v>
      </c>
      <c r="Q446" s="20">
        <f>K446+O446</f>
        <v>4.9950000000000001</v>
      </c>
      <c r="R446" s="21">
        <f>Q446*H446</f>
        <v>4.9950000000000001</v>
      </c>
      <c r="S446" s="205">
        <f>K446*1.2</f>
        <v>4.4400000000000004</v>
      </c>
      <c r="T446" s="206">
        <f>H446*S446</f>
        <v>4.4400000000000004</v>
      </c>
      <c r="U446" s="104"/>
      <c r="V446" s="104"/>
      <c r="W446" s="104"/>
      <c r="X446" s="104"/>
      <c r="Y446" s="104"/>
      <c r="Z446" s="104"/>
      <c r="AA446" s="104"/>
      <c r="AB446" s="104"/>
      <c r="AC446" s="104"/>
      <c r="AD446" s="104"/>
      <c r="AE446" s="104"/>
      <c r="AF446" s="104"/>
      <c r="AG446" s="105">
        <f t="shared" si="291"/>
        <v>0</v>
      </c>
      <c r="AH446" s="106"/>
      <c r="AI446" s="106"/>
      <c r="AJ446" s="106">
        <f t="shared" si="289"/>
        <v>0</v>
      </c>
      <c r="AK446" s="104"/>
      <c r="AL446" s="104"/>
      <c r="AM446" s="104"/>
      <c r="AN446" s="104"/>
      <c r="AO446" s="104"/>
      <c r="AP446" s="107"/>
      <c r="AQ446" s="107"/>
      <c r="AR446" s="107"/>
      <c r="AS446" s="107"/>
      <c r="AT446" s="107"/>
      <c r="AU446" s="107"/>
      <c r="AV446" s="107"/>
      <c r="AW446" s="108">
        <f t="shared" si="292"/>
        <v>0</v>
      </c>
      <c r="AX446" s="109">
        <v>4.4400000000000004</v>
      </c>
      <c r="AY446" s="126">
        <v>1.1200000000000001</v>
      </c>
      <c r="AZ446" s="109">
        <f t="shared" si="288"/>
        <v>0</v>
      </c>
      <c r="BA446" s="127"/>
      <c r="BB446" s="127"/>
      <c r="BC446" s="127"/>
      <c r="BD446" s="127"/>
      <c r="BE446" s="127"/>
      <c r="BF446" s="110"/>
      <c r="BG446" s="110"/>
      <c r="BH446" s="110"/>
      <c r="BI446" s="110"/>
      <c r="BJ446" s="110"/>
      <c r="BK446" s="127"/>
      <c r="BL446" s="127"/>
      <c r="BM446" s="111">
        <f t="shared" si="293"/>
        <v>0</v>
      </c>
      <c r="BN446" s="128"/>
      <c r="BO446" s="113">
        <f t="shared" si="290"/>
        <v>0</v>
      </c>
      <c r="BP446" s="207"/>
      <c r="BQ446" s="206"/>
      <c r="BR446" s="208">
        <v>1</v>
      </c>
      <c r="BS446" s="106">
        <f t="shared" si="257"/>
        <v>0.33333333333333331</v>
      </c>
      <c r="BT446" s="106">
        <f t="shared" si="294"/>
        <v>1</v>
      </c>
      <c r="BU446" s="578">
        <f t="shared" si="295"/>
        <v>1</v>
      </c>
      <c r="BV446" s="567"/>
      <c r="BW446" s="209"/>
      <c r="BX446" s="112"/>
      <c r="BY446" s="112"/>
      <c r="BZ446" s="209"/>
      <c r="CA446" s="210">
        <f t="shared" si="258"/>
        <v>4.4400000000000004</v>
      </c>
      <c r="CB446" s="112">
        <f t="shared" si="259"/>
        <v>1.1200000000000001</v>
      </c>
      <c r="CC446" s="588"/>
      <c r="CD446" s="597">
        <f>IF(CA446=0,CB446,(CA446+CB446)/2)</f>
        <v>2.7800000000000002</v>
      </c>
      <c r="CE446" s="210">
        <f t="shared" si="263"/>
        <v>2.7800000000000002</v>
      </c>
      <c r="CF446" s="725"/>
      <c r="CG446" s="607"/>
      <c r="CH446" s="708" t="str">
        <f t="shared" si="255"/>
        <v/>
      </c>
      <c r="CI446" s="112" t="str">
        <f t="shared" si="256"/>
        <v/>
      </c>
      <c r="CJ446" s="531" t="e">
        <f t="shared" si="248"/>
        <v>#VALUE!</v>
      </c>
      <c r="CK446" s="728"/>
      <c r="CL446" s="793"/>
    </row>
    <row r="447" spans="1:90" ht="13.15" customHeight="1" x14ac:dyDescent="0.25">
      <c r="A447" s="734" t="s">
        <v>501</v>
      </c>
      <c r="B447" s="91"/>
      <c r="C447" s="711">
        <v>57</v>
      </c>
      <c r="D447" s="382">
        <v>441</v>
      </c>
      <c r="E447" s="193" t="s">
        <v>1309</v>
      </c>
      <c r="F447" s="194" t="s">
        <v>1308</v>
      </c>
      <c r="G447" s="292" t="s">
        <v>1264</v>
      </c>
      <c r="H447" s="92"/>
      <c r="I447" s="247"/>
      <c r="J447" s="99"/>
      <c r="K447" s="247"/>
      <c r="L447" s="247">
        <f t="shared" ref="L447:L492" si="296">M447/1.23</f>
        <v>0</v>
      </c>
      <c r="M447" s="247"/>
      <c r="N447" s="236"/>
      <c r="O447" s="22"/>
      <c r="P447" s="22"/>
      <c r="Q447" s="23"/>
      <c r="R447" s="24"/>
      <c r="S447" s="94"/>
      <c r="T447" s="196"/>
      <c r="U447" s="95"/>
      <c r="V447" s="95"/>
      <c r="W447" s="95">
        <f>10+3</f>
        <v>13</v>
      </c>
      <c r="X447" s="95"/>
      <c r="Y447" s="95"/>
      <c r="Z447" s="95"/>
      <c r="AA447" s="95"/>
      <c r="AB447" s="95"/>
      <c r="AC447" s="95"/>
      <c r="AD447" s="95"/>
      <c r="AE447" s="95"/>
      <c r="AF447" s="95">
        <v>6</v>
      </c>
      <c r="AG447" s="96">
        <f t="shared" ref="AG447:AG460" si="297">SUM(U447:AE447)</f>
        <v>13</v>
      </c>
      <c r="AH447" s="117"/>
      <c r="AI447" s="117">
        <v>0.8</v>
      </c>
      <c r="AJ447" s="117">
        <f t="shared" ref="AJ447:AJ468" si="298">AG447*AI447</f>
        <v>10.4</v>
      </c>
      <c r="AK447" s="95"/>
      <c r="AL447" s="95"/>
      <c r="AM447" s="95"/>
      <c r="AN447" s="95"/>
      <c r="AO447" s="95"/>
      <c r="AP447" s="97"/>
      <c r="AQ447" s="97"/>
      <c r="AR447" s="97"/>
      <c r="AS447" s="97"/>
      <c r="AT447" s="97"/>
      <c r="AU447" s="97"/>
      <c r="AV447" s="97"/>
      <c r="AW447" s="98">
        <f t="shared" ref="AW447:AW459" si="299">SUM(AK447:AV447)+AF447</f>
        <v>6</v>
      </c>
      <c r="AX447" s="263"/>
      <c r="AY447" s="262">
        <v>0.54</v>
      </c>
      <c r="AZ447" s="263">
        <f t="shared" ref="AZ447:AZ463" si="300">AW447*AY447</f>
        <v>3.24</v>
      </c>
      <c r="BA447" s="95"/>
      <c r="BB447" s="95"/>
      <c r="BC447" s="95"/>
      <c r="BD447" s="95"/>
      <c r="BE447" s="95"/>
      <c r="BF447" s="121"/>
      <c r="BG447" s="121">
        <f>15+3</f>
        <v>18</v>
      </c>
      <c r="BH447" s="121">
        <v>10</v>
      </c>
      <c r="BI447" s="121"/>
      <c r="BJ447" s="121"/>
      <c r="BK447" s="95"/>
      <c r="BL447" s="95"/>
      <c r="BM447" s="100">
        <f t="shared" ref="BM447:BM477" si="301">SUM(BA447:BL447)</f>
        <v>28</v>
      </c>
      <c r="BN447" s="264">
        <v>0.41</v>
      </c>
      <c r="BO447" s="100">
        <f t="shared" ref="BO447:BO459" si="302">BM447*BN447</f>
        <v>11.479999999999999</v>
      </c>
      <c r="BP447" s="280" t="s">
        <v>748</v>
      </c>
      <c r="BQ447" s="196"/>
      <c r="BR447" s="197">
        <v>28</v>
      </c>
      <c r="BS447" s="198">
        <f t="shared" ref="BS447:BS503" si="303">+(H447+AG447+AW447+BM447)/3</f>
        <v>15.666666666666666</v>
      </c>
      <c r="BT447" s="198">
        <v>25</v>
      </c>
      <c r="BU447" s="579">
        <v>25</v>
      </c>
      <c r="BV447" s="565"/>
      <c r="BW447" s="200"/>
      <c r="BX447" s="199">
        <v>0.25</v>
      </c>
      <c r="BY447" s="199">
        <v>1.35</v>
      </c>
      <c r="BZ447" s="200"/>
      <c r="CA447" s="201">
        <f t="shared" ref="CA447:CA503" si="304">MIN(I447,AH447,AX447,BN447,BY447)</f>
        <v>0.41</v>
      </c>
      <c r="CB447" s="199">
        <f t="shared" ref="CB447:CB503" si="305">MIN(J447,AH447,AI447,AX447,AY447,BN447,BX447)</f>
        <v>0.25</v>
      </c>
      <c r="CC447" s="586"/>
      <c r="CD447" s="595">
        <f t="shared" ref="CD447:CD494" si="306">IF(CA447=0,CB447,(CA447+CB447)/2)</f>
        <v>0.32999999999999996</v>
      </c>
      <c r="CE447" s="201">
        <f t="shared" ref="CE447:CE494" si="307">BU447*CD447</f>
        <v>8.2499999999999982</v>
      </c>
      <c r="CF447" s="723">
        <f>SUM(CE447:CE456)</f>
        <v>185.51599999999996</v>
      </c>
      <c r="CG447" s="605"/>
      <c r="CH447" s="706" t="str">
        <f t="shared" si="255"/>
        <v/>
      </c>
      <c r="CI447" s="199" t="str">
        <f t="shared" si="256"/>
        <v/>
      </c>
      <c r="CJ447" s="529" t="e">
        <f t="shared" ref="CJ447:CJ492" si="308">BU447*CI447</f>
        <v>#VALUE!</v>
      </c>
      <c r="CK447" s="732" t="e">
        <f>SUM(CJ447:CJ456)</f>
        <v>#VALUE!</v>
      </c>
      <c r="CL447" s="794" t="e">
        <f>(CF447-CK447)/CF447</f>
        <v>#VALUE!</v>
      </c>
    </row>
    <row r="448" spans="1:90" ht="13.15" customHeight="1" x14ac:dyDescent="0.25">
      <c r="A448" s="737"/>
      <c r="B448" s="37"/>
      <c r="C448" s="714"/>
      <c r="D448" s="383">
        <v>442</v>
      </c>
      <c r="E448" s="132" t="s">
        <v>248</v>
      </c>
      <c r="F448" s="183" t="s">
        <v>249</v>
      </c>
      <c r="G448" s="293" t="s">
        <v>1264</v>
      </c>
      <c r="H448" s="9"/>
      <c r="I448" s="79"/>
      <c r="J448" s="68"/>
      <c r="K448" s="79"/>
      <c r="L448" s="79">
        <f t="shared" si="296"/>
        <v>0</v>
      </c>
      <c r="M448" s="79"/>
      <c r="N448" s="140"/>
      <c r="O448" s="10"/>
      <c r="P448" s="10"/>
      <c r="Q448" s="11"/>
      <c r="R448" s="12"/>
      <c r="S448" s="4"/>
      <c r="T448" s="137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4">
        <f t="shared" si="297"/>
        <v>0</v>
      </c>
      <c r="AH448" s="63"/>
      <c r="AI448" s="63"/>
      <c r="AJ448" s="63">
        <f t="shared" si="298"/>
        <v>0</v>
      </c>
      <c r="AK448" s="43"/>
      <c r="AL448" s="43"/>
      <c r="AM448" s="43"/>
      <c r="AN448" s="43"/>
      <c r="AO448" s="43"/>
      <c r="AP448" s="54"/>
      <c r="AQ448" s="54"/>
      <c r="AR448" s="54"/>
      <c r="AS448" s="54"/>
      <c r="AT448" s="54"/>
      <c r="AU448" s="54"/>
      <c r="AV448" s="54"/>
      <c r="AW448" s="45">
        <f t="shared" si="299"/>
        <v>0</v>
      </c>
      <c r="AX448" s="58"/>
      <c r="AY448" s="62"/>
      <c r="AZ448" s="58">
        <f t="shared" si="300"/>
        <v>0</v>
      </c>
      <c r="BA448" s="75"/>
      <c r="BB448" s="75"/>
      <c r="BC448" s="75"/>
      <c r="BD448" s="75"/>
      <c r="BE448" s="75"/>
      <c r="BF448" s="74"/>
      <c r="BG448" s="74">
        <v>2</v>
      </c>
      <c r="BH448" s="74"/>
      <c r="BI448" s="74"/>
      <c r="BJ448" s="74"/>
      <c r="BK448" s="75"/>
      <c r="BL448" s="75"/>
      <c r="BM448" s="47">
        <f t="shared" si="301"/>
        <v>2</v>
      </c>
      <c r="BN448" s="47">
        <v>0.24</v>
      </c>
      <c r="BO448" s="47">
        <f t="shared" si="302"/>
        <v>0.48</v>
      </c>
      <c r="BP448" s="152"/>
      <c r="BQ448" s="137"/>
      <c r="BR448" s="138">
        <v>2</v>
      </c>
      <c r="BS448" s="63">
        <f t="shared" si="303"/>
        <v>0.66666666666666663</v>
      </c>
      <c r="BT448" s="63">
        <f>BR448</f>
        <v>2</v>
      </c>
      <c r="BU448" s="577">
        <f>BR448</f>
        <v>2</v>
      </c>
      <c r="BV448" s="566"/>
      <c r="BW448" s="139"/>
      <c r="BX448" s="59">
        <v>0.17</v>
      </c>
      <c r="BY448" s="59">
        <v>0.9</v>
      </c>
      <c r="BZ448" s="139"/>
      <c r="CA448" s="5">
        <f t="shared" si="304"/>
        <v>0.24</v>
      </c>
      <c r="CB448" s="59">
        <f t="shared" si="305"/>
        <v>0.17</v>
      </c>
      <c r="CC448" s="587"/>
      <c r="CD448" s="596">
        <f t="shared" si="306"/>
        <v>0.20500000000000002</v>
      </c>
      <c r="CE448" s="5">
        <f t="shared" si="307"/>
        <v>0.41000000000000003</v>
      </c>
      <c r="CF448" s="724"/>
      <c r="CG448" s="606"/>
      <c r="CH448" s="707" t="str">
        <f t="shared" si="255"/>
        <v/>
      </c>
      <c r="CI448" s="59" t="str">
        <f t="shared" si="256"/>
        <v/>
      </c>
      <c r="CJ448" s="530" t="e">
        <f t="shared" si="308"/>
        <v>#VALUE!</v>
      </c>
      <c r="CK448" s="727"/>
      <c r="CL448" s="792"/>
    </row>
    <row r="449" spans="1:90" ht="13.15" customHeight="1" x14ac:dyDescent="0.25">
      <c r="A449" s="737"/>
      <c r="B449" s="37"/>
      <c r="C449" s="714"/>
      <c r="D449" s="383">
        <v>443</v>
      </c>
      <c r="E449" s="131" t="s">
        <v>1040</v>
      </c>
      <c r="F449" s="182" t="s">
        <v>1041</v>
      </c>
      <c r="G449" s="293" t="s">
        <v>1264</v>
      </c>
      <c r="H449" s="9">
        <v>3</v>
      </c>
      <c r="I449" s="80"/>
      <c r="J449" s="81">
        <f t="shared" ref="J449:J460" si="309">K449/1.23</f>
        <v>1.1924119241192412</v>
      </c>
      <c r="K449" s="80">
        <v>1.4666666666666668</v>
      </c>
      <c r="L449" s="80">
        <f t="shared" si="296"/>
        <v>3.5772357723577239</v>
      </c>
      <c r="M449" s="80">
        <f>H449*K449</f>
        <v>4.4000000000000004</v>
      </c>
      <c r="N449" s="140">
        <f t="shared" ref="N449:N509" si="310">K449*1.11</f>
        <v>1.6280000000000003</v>
      </c>
      <c r="O449" s="10">
        <f t="shared" ref="O449:O507" si="311">K449*35%</f>
        <v>0.51333333333333331</v>
      </c>
      <c r="P449" s="10">
        <f>N449*H449</f>
        <v>4.8840000000000012</v>
      </c>
      <c r="Q449" s="11">
        <f t="shared" ref="Q449:Q507" si="312">K449+O449</f>
        <v>1.98</v>
      </c>
      <c r="R449" s="12">
        <f>Q449*H449</f>
        <v>5.9399999999999995</v>
      </c>
      <c r="S449" s="4">
        <f t="shared" ref="S449:S509" si="313">K449*1.2</f>
        <v>1.76</v>
      </c>
      <c r="T449" s="137">
        <f>H449*S449</f>
        <v>5.28</v>
      </c>
      <c r="U449" s="43"/>
      <c r="V449" s="43"/>
      <c r="W449" s="43">
        <v>10</v>
      </c>
      <c r="X449" s="43"/>
      <c r="Y449" s="43"/>
      <c r="Z449" s="43"/>
      <c r="AA449" s="43"/>
      <c r="AB449" s="43"/>
      <c r="AC449" s="43"/>
      <c r="AD449" s="43"/>
      <c r="AE449" s="43"/>
      <c r="AF449" s="43">
        <f>25+20</f>
        <v>45</v>
      </c>
      <c r="AG449" s="44">
        <f t="shared" si="297"/>
        <v>10</v>
      </c>
      <c r="AH449" s="69"/>
      <c r="AI449" s="69">
        <v>2.2000000000000002</v>
      </c>
      <c r="AJ449" s="69">
        <f t="shared" si="298"/>
        <v>22</v>
      </c>
      <c r="AK449" s="43"/>
      <c r="AL449" s="43"/>
      <c r="AM449" s="43">
        <v>1</v>
      </c>
      <c r="AN449" s="43">
        <v>3</v>
      </c>
      <c r="AO449" s="43"/>
      <c r="AP449" s="54"/>
      <c r="AQ449" s="54"/>
      <c r="AR449" s="54"/>
      <c r="AS449" s="54"/>
      <c r="AT449" s="54"/>
      <c r="AU449" s="54"/>
      <c r="AV449" s="54"/>
      <c r="AW449" s="45">
        <f t="shared" si="299"/>
        <v>49</v>
      </c>
      <c r="AX449" s="51">
        <v>1.76</v>
      </c>
      <c r="AY449" s="45">
        <v>0.6</v>
      </c>
      <c r="AZ449" s="51">
        <f t="shared" si="300"/>
        <v>29.4</v>
      </c>
      <c r="BA449" s="43"/>
      <c r="BB449" s="43"/>
      <c r="BC449" s="43"/>
      <c r="BD449" s="43"/>
      <c r="BE449" s="43"/>
      <c r="BF449" s="74"/>
      <c r="BG449" s="74"/>
      <c r="BH449" s="74"/>
      <c r="BI449" s="74"/>
      <c r="BJ449" s="74"/>
      <c r="BK449" s="43"/>
      <c r="BL449" s="43"/>
      <c r="BM449" s="47">
        <f t="shared" si="301"/>
        <v>0</v>
      </c>
      <c r="BN449" s="59"/>
      <c r="BO449" s="60">
        <f t="shared" si="302"/>
        <v>0</v>
      </c>
      <c r="BP449" s="142"/>
      <c r="BQ449" s="137"/>
      <c r="BR449" s="138">
        <v>49</v>
      </c>
      <c r="BS449" s="63">
        <f t="shared" si="303"/>
        <v>20.666666666666668</v>
      </c>
      <c r="BT449" s="63">
        <v>30</v>
      </c>
      <c r="BU449" s="577">
        <v>30</v>
      </c>
      <c r="BV449" s="566"/>
      <c r="BW449" s="139"/>
      <c r="BX449" s="59">
        <v>0.68</v>
      </c>
      <c r="BY449" s="59">
        <v>3.67</v>
      </c>
      <c r="BZ449" s="139"/>
      <c r="CA449" s="5">
        <f t="shared" si="304"/>
        <v>1.76</v>
      </c>
      <c r="CB449" s="59">
        <f t="shared" si="305"/>
        <v>0.6</v>
      </c>
      <c r="CC449" s="587"/>
      <c r="CD449" s="596">
        <f t="shared" si="306"/>
        <v>1.18</v>
      </c>
      <c r="CE449" s="5">
        <f t="shared" si="307"/>
        <v>35.4</v>
      </c>
      <c r="CF449" s="724"/>
      <c r="CG449" s="606"/>
      <c r="CH449" s="707" t="str">
        <f t="shared" si="255"/>
        <v/>
      </c>
      <c r="CI449" s="59" t="str">
        <f t="shared" si="256"/>
        <v/>
      </c>
      <c r="CJ449" s="530" t="e">
        <f t="shared" si="308"/>
        <v>#VALUE!</v>
      </c>
      <c r="CK449" s="727"/>
      <c r="CL449" s="792"/>
    </row>
    <row r="450" spans="1:90" ht="13.15" customHeight="1" x14ac:dyDescent="0.25">
      <c r="A450" s="737"/>
      <c r="B450" s="37"/>
      <c r="C450" s="714"/>
      <c r="D450" s="383">
        <v>444</v>
      </c>
      <c r="E450" s="131" t="s">
        <v>1042</v>
      </c>
      <c r="F450" s="182" t="s">
        <v>1043</v>
      </c>
      <c r="G450" s="293" t="s">
        <v>1264</v>
      </c>
      <c r="H450" s="9">
        <v>3</v>
      </c>
      <c r="I450" s="80"/>
      <c r="J450" s="81">
        <f t="shared" si="309"/>
        <v>0.73170731707317072</v>
      </c>
      <c r="K450" s="80">
        <v>0.9</v>
      </c>
      <c r="L450" s="80">
        <f t="shared" si="296"/>
        <v>2.1951219512195124</v>
      </c>
      <c r="M450" s="80">
        <f>H450*K450</f>
        <v>2.7</v>
      </c>
      <c r="N450" s="140">
        <f t="shared" si="310"/>
        <v>0.99900000000000011</v>
      </c>
      <c r="O450" s="10">
        <f t="shared" si="311"/>
        <v>0.315</v>
      </c>
      <c r="P450" s="10">
        <f>N450*H450</f>
        <v>2.9970000000000003</v>
      </c>
      <c r="Q450" s="11">
        <f t="shared" si="312"/>
        <v>1.2150000000000001</v>
      </c>
      <c r="R450" s="12">
        <f>Q450*H450</f>
        <v>3.6450000000000005</v>
      </c>
      <c r="S450" s="4">
        <f t="shared" si="313"/>
        <v>1.08</v>
      </c>
      <c r="T450" s="137">
        <f>H450*S450</f>
        <v>3.24</v>
      </c>
      <c r="U450" s="43"/>
      <c r="V450" s="43"/>
      <c r="W450" s="43">
        <v>10</v>
      </c>
      <c r="X450" s="43"/>
      <c r="Y450" s="43"/>
      <c r="Z450" s="43"/>
      <c r="AA450" s="43"/>
      <c r="AB450" s="43"/>
      <c r="AC450" s="43"/>
      <c r="AD450" s="43"/>
      <c r="AE450" s="43"/>
      <c r="AF450" s="43">
        <v>9</v>
      </c>
      <c r="AG450" s="44">
        <f t="shared" si="297"/>
        <v>10</v>
      </c>
      <c r="AH450" s="69"/>
      <c r="AI450" s="69">
        <v>1.35</v>
      </c>
      <c r="AJ450" s="69">
        <f t="shared" si="298"/>
        <v>13.5</v>
      </c>
      <c r="AK450" s="43">
        <v>10</v>
      </c>
      <c r="AL450" s="43"/>
      <c r="AM450" s="43">
        <v>1</v>
      </c>
      <c r="AN450" s="43">
        <v>3</v>
      </c>
      <c r="AO450" s="43"/>
      <c r="AP450" s="54"/>
      <c r="AQ450" s="54"/>
      <c r="AR450" s="54"/>
      <c r="AS450" s="54"/>
      <c r="AT450" s="54"/>
      <c r="AU450" s="54"/>
      <c r="AV450" s="54"/>
      <c r="AW450" s="45">
        <f t="shared" si="299"/>
        <v>23</v>
      </c>
      <c r="AX450" s="51">
        <v>1.08</v>
      </c>
      <c r="AY450" s="45">
        <v>0.44</v>
      </c>
      <c r="AZ450" s="51">
        <f t="shared" si="300"/>
        <v>10.119999999999999</v>
      </c>
      <c r="BA450" s="43"/>
      <c r="BB450" s="43"/>
      <c r="BC450" s="43"/>
      <c r="BD450" s="43"/>
      <c r="BE450" s="43"/>
      <c r="BF450" s="74"/>
      <c r="BG450" s="74"/>
      <c r="BH450" s="74"/>
      <c r="BI450" s="74"/>
      <c r="BJ450" s="74"/>
      <c r="BK450" s="43"/>
      <c r="BL450" s="43"/>
      <c r="BM450" s="47">
        <f t="shared" si="301"/>
        <v>0</v>
      </c>
      <c r="BN450" s="59"/>
      <c r="BO450" s="60">
        <f t="shared" si="302"/>
        <v>0</v>
      </c>
      <c r="BP450" s="142"/>
      <c r="BQ450" s="137"/>
      <c r="BR450" s="138">
        <v>23</v>
      </c>
      <c r="BS450" s="63">
        <f t="shared" si="303"/>
        <v>12</v>
      </c>
      <c r="BT450" s="63">
        <v>20</v>
      </c>
      <c r="BU450" s="577">
        <v>20</v>
      </c>
      <c r="BV450" s="566"/>
      <c r="BW450" s="139"/>
      <c r="BX450" s="59">
        <v>0.49</v>
      </c>
      <c r="BY450" s="59">
        <v>2.68</v>
      </c>
      <c r="BZ450" s="139"/>
      <c r="CA450" s="5">
        <f t="shared" si="304"/>
        <v>1.08</v>
      </c>
      <c r="CB450" s="59">
        <f t="shared" si="305"/>
        <v>0.44</v>
      </c>
      <c r="CC450" s="587"/>
      <c r="CD450" s="596">
        <f t="shared" si="306"/>
        <v>0.76</v>
      </c>
      <c r="CE450" s="5">
        <f t="shared" si="307"/>
        <v>15.2</v>
      </c>
      <c r="CF450" s="724"/>
      <c r="CG450" s="606"/>
      <c r="CH450" s="707" t="str">
        <f t="shared" si="255"/>
        <v/>
      </c>
      <c r="CI450" s="59" t="str">
        <f t="shared" si="256"/>
        <v/>
      </c>
      <c r="CJ450" s="530" t="e">
        <f t="shared" si="308"/>
        <v>#VALUE!</v>
      </c>
      <c r="CK450" s="727"/>
      <c r="CL450" s="792"/>
    </row>
    <row r="451" spans="1:90" ht="13.15" customHeight="1" x14ac:dyDescent="0.25">
      <c r="A451" s="737"/>
      <c r="B451" s="37">
        <v>8</v>
      </c>
      <c r="C451" s="714"/>
      <c r="D451" s="383">
        <v>445</v>
      </c>
      <c r="E451" s="131" t="s">
        <v>1044</v>
      </c>
      <c r="F451" s="182" t="s">
        <v>1045</v>
      </c>
      <c r="G451" s="293" t="s">
        <v>1264</v>
      </c>
      <c r="H451" s="9">
        <v>3</v>
      </c>
      <c r="I451" s="80"/>
      <c r="J451" s="81">
        <f t="shared" si="309"/>
        <v>1.9186991869918699</v>
      </c>
      <c r="K451" s="80">
        <v>2.36</v>
      </c>
      <c r="L451" s="80">
        <f t="shared" si="296"/>
        <v>5.7560975609756095</v>
      </c>
      <c r="M451" s="80">
        <f>H451*K451</f>
        <v>7.08</v>
      </c>
      <c r="N451" s="140">
        <f t="shared" si="310"/>
        <v>2.6196000000000002</v>
      </c>
      <c r="O451" s="10">
        <f t="shared" si="311"/>
        <v>0.82599999999999996</v>
      </c>
      <c r="P451" s="10">
        <f>N451*H451</f>
        <v>7.8588000000000005</v>
      </c>
      <c r="Q451" s="11">
        <f t="shared" si="312"/>
        <v>3.1859999999999999</v>
      </c>
      <c r="R451" s="12">
        <f>Q451*H451</f>
        <v>9.5579999999999998</v>
      </c>
      <c r="S451" s="4">
        <f t="shared" si="313"/>
        <v>2.8319999999999999</v>
      </c>
      <c r="T451" s="137">
        <f>H451*S451</f>
        <v>8.4959999999999987</v>
      </c>
      <c r="U451" s="43"/>
      <c r="V451" s="43"/>
      <c r="W451" s="43">
        <v>10</v>
      </c>
      <c r="X451" s="43"/>
      <c r="Y451" s="43"/>
      <c r="Z451" s="43"/>
      <c r="AA451" s="43"/>
      <c r="AB451" s="43"/>
      <c r="AC451" s="43"/>
      <c r="AD451" s="43"/>
      <c r="AE451" s="43"/>
      <c r="AF451" s="43">
        <v>21</v>
      </c>
      <c r="AG451" s="44">
        <f t="shared" si="297"/>
        <v>10</v>
      </c>
      <c r="AH451" s="69"/>
      <c r="AI451" s="69">
        <v>3.54</v>
      </c>
      <c r="AJ451" s="69">
        <f t="shared" si="298"/>
        <v>35.4</v>
      </c>
      <c r="AK451" s="43"/>
      <c r="AL451" s="43">
        <v>3</v>
      </c>
      <c r="AM451" s="43">
        <v>1</v>
      </c>
      <c r="AN451" s="43">
        <f>2+3</f>
        <v>5</v>
      </c>
      <c r="AO451" s="43">
        <v>1</v>
      </c>
      <c r="AP451" s="54"/>
      <c r="AQ451" s="54"/>
      <c r="AR451" s="54"/>
      <c r="AS451" s="54"/>
      <c r="AT451" s="54"/>
      <c r="AU451" s="54"/>
      <c r="AV451" s="54"/>
      <c r="AW451" s="45">
        <f t="shared" si="299"/>
        <v>31</v>
      </c>
      <c r="AX451" s="51">
        <v>2.8319999999999999</v>
      </c>
      <c r="AY451" s="45">
        <v>0.97</v>
      </c>
      <c r="AZ451" s="51">
        <f t="shared" si="300"/>
        <v>30.07</v>
      </c>
      <c r="BA451" s="43"/>
      <c r="BB451" s="43"/>
      <c r="BC451" s="43"/>
      <c r="BD451" s="43"/>
      <c r="BE451" s="43"/>
      <c r="BF451" s="74"/>
      <c r="BG451" s="74"/>
      <c r="BH451" s="74"/>
      <c r="BI451" s="74"/>
      <c r="BJ451" s="74"/>
      <c r="BK451" s="43"/>
      <c r="BL451" s="43"/>
      <c r="BM451" s="47">
        <f t="shared" si="301"/>
        <v>0</v>
      </c>
      <c r="BN451" s="59"/>
      <c r="BO451" s="60">
        <f t="shared" si="302"/>
        <v>0</v>
      </c>
      <c r="BP451" s="142"/>
      <c r="BQ451" s="137"/>
      <c r="BR451" s="138">
        <v>31</v>
      </c>
      <c r="BS451" s="63">
        <f t="shared" si="303"/>
        <v>14.666666666666666</v>
      </c>
      <c r="BT451" s="63">
        <v>20</v>
      </c>
      <c r="BU451" s="577">
        <v>20</v>
      </c>
      <c r="BV451" s="566"/>
      <c r="BW451" s="139"/>
      <c r="BX451" s="59">
        <v>1.0900000000000001</v>
      </c>
      <c r="BY451" s="59">
        <v>5.9</v>
      </c>
      <c r="BZ451" s="139"/>
      <c r="CA451" s="5">
        <f t="shared" si="304"/>
        <v>2.8319999999999999</v>
      </c>
      <c r="CB451" s="59">
        <f t="shared" si="305"/>
        <v>0.97</v>
      </c>
      <c r="CC451" s="587"/>
      <c r="CD451" s="596">
        <f t="shared" si="306"/>
        <v>1.9009999999999998</v>
      </c>
      <c r="CE451" s="5">
        <f t="shared" si="307"/>
        <v>38.019999999999996</v>
      </c>
      <c r="CF451" s="724"/>
      <c r="CG451" s="606"/>
      <c r="CH451" s="707" t="str">
        <f t="shared" si="255"/>
        <v/>
      </c>
      <c r="CI451" s="59" t="str">
        <f t="shared" si="256"/>
        <v/>
      </c>
      <c r="CJ451" s="530" t="e">
        <f t="shared" si="308"/>
        <v>#VALUE!</v>
      </c>
      <c r="CK451" s="727"/>
      <c r="CL451" s="792"/>
    </row>
    <row r="452" spans="1:90" ht="13.15" customHeight="1" x14ac:dyDescent="0.25">
      <c r="A452" s="737"/>
      <c r="B452" s="37"/>
      <c r="C452" s="714"/>
      <c r="D452" s="383">
        <v>446</v>
      </c>
      <c r="E452" s="131" t="s">
        <v>1046</v>
      </c>
      <c r="F452" s="182" t="s">
        <v>1047</v>
      </c>
      <c r="G452" s="293" t="s">
        <v>1264</v>
      </c>
      <c r="H452" s="9">
        <v>5</v>
      </c>
      <c r="I452" s="80"/>
      <c r="J452" s="81">
        <f t="shared" si="309"/>
        <v>4.5203252032520327</v>
      </c>
      <c r="K452" s="80">
        <v>5.5600000000000005</v>
      </c>
      <c r="L452" s="80">
        <f t="shared" si="296"/>
        <v>22.601626016260166</v>
      </c>
      <c r="M452" s="80">
        <f>H452*K452</f>
        <v>27.800000000000004</v>
      </c>
      <c r="N452" s="140">
        <f t="shared" si="310"/>
        <v>6.1716000000000015</v>
      </c>
      <c r="O452" s="10">
        <f t="shared" si="311"/>
        <v>1.946</v>
      </c>
      <c r="P452" s="10">
        <f>N452*H452</f>
        <v>30.858000000000008</v>
      </c>
      <c r="Q452" s="11">
        <f t="shared" si="312"/>
        <v>7.5060000000000002</v>
      </c>
      <c r="R452" s="12">
        <f>Q452*H452</f>
        <v>37.53</v>
      </c>
      <c r="S452" s="4">
        <f t="shared" si="313"/>
        <v>6.6720000000000006</v>
      </c>
      <c r="T452" s="137">
        <f>H452*S452</f>
        <v>33.36</v>
      </c>
      <c r="U452" s="43"/>
      <c r="V452" s="43"/>
      <c r="W452" s="43">
        <v>10</v>
      </c>
      <c r="X452" s="43"/>
      <c r="Y452" s="43"/>
      <c r="Z452" s="43"/>
      <c r="AA452" s="43"/>
      <c r="AB452" s="43"/>
      <c r="AC452" s="43"/>
      <c r="AD452" s="43"/>
      <c r="AE452" s="43"/>
      <c r="AF452" s="43">
        <v>8</v>
      </c>
      <c r="AG452" s="44">
        <f t="shared" si="297"/>
        <v>10</v>
      </c>
      <c r="AH452" s="69"/>
      <c r="AI452" s="69">
        <v>8.3000000000000007</v>
      </c>
      <c r="AJ452" s="69">
        <f t="shared" si="298"/>
        <v>83</v>
      </c>
      <c r="AK452" s="43">
        <v>5</v>
      </c>
      <c r="AL452" s="43"/>
      <c r="AM452" s="43"/>
      <c r="AN452" s="43">
        <v>2</v>
      </c>
      <c r="AO452" s="43"/>
      <c r="AP452" s="54"/>
      <c r="AQ452" s="54"/>
      <c r="AR452" s="54"/>
      <c r="AS452" s="54"/>
      <c r="AT452" s="54"/>
      <c r="AU452" s="54"/>
      <c r="AV452" s="54"/>
      <c r="AW452" s="45">
        <f t="shared" si="299"/>
        <v>15</v>
      </c>
      <c r="AX452" s="51">
        <v>6.6719999999999997</v>
      </c>
      <c r="AY452" s="45">
        <v>2.2999999999999998</v>
      </c>
      <c r="AZ452" s="51">
        <f t="shared" si="300"/>
        <v>34.5</v>
      </c>
      <c r="BA452" s="43"/>
      <c r="BB452" s="43"/>
      <c r="BC452" s="43"/>
      <c r="BD452" s="43"/>
      <c r="BE452" s="43"/>
      <c r="BF452" s="74"/>
      <c r="BG452" s="74"/>
      <c r="BH452" s="74"/>
      <c r="BI452" s="74"/>
      <c r="BJ452" s="74"/>
      <c r="BK452" s="43"/>
      <c r="BL452" s="43"/>
      <c r="BM452" s="47">
        <f t="shared" si="301"/>
        <v>0</v>
      </c>
      <c r="BN452" s="59"/>
      <c r="BO452" s="60">
        <f t="shared" si="302"/>
        <v>0</v>
      </c>
      <c r="BP452" s="142"/>
      <c r="BQ452" s="137"/>
      <c r="BR452" s="138">
        <v>15</v>
      </c>
      <c r="BS452" s="63">
        <f t="shared" si="303"/>
        <v>10</v>
      </c>
      <c r="BT452" s="63">
        <f>BR452</f>
        <v>15</v>
      </c>
      <c r="BU452" s="577">
        <f t="shared" ref="BU452:BU459" si="314">BR452</f>
        <v>15</v>
      </c>
      <c r="BV452" s="566"/>
      <c r="BW452" s="139"/>
      <c r="BX452" s="59">
        <v>2.56</v>
      </c>
      <c r="BY452" s="59">
        <v>13.9</v>
      </c>
      <c r="BZ452" s="139"/>
      <c r="CA452" s="5">
        <f t="shared" si="304"/>
        <v>6.6719999999999997</v>
      </c>
      <c r="CB452" s="59">
        <f t="shared" si="305"/>
        <v>2.2999999999999998</v>
      </c>
      <c r="CC452" s="587"/>
      <c r="CD452" s="596">
        <f t="shared" si="306"/>
        <v>4.4859999999999998</v>
      </c>
      <c r="CE452" s="5">
        <f t="shared" si="307"/>
        <v>67.289999999999992</v>
      </c>
      <c r="CF452" s="724"/>
      <c r="CG452" s="606"/>
      <c r="CH452" s="707" t="str">
        <f t="shared" si="255"/>
        <v/>
      </c>
      <c r="CI452" s="59" t="str">
        <f t="shared" si="256"/>
        <v/>
      </c>
      <c r="CJ452" s="530" t="e">
        <f t="shared" si="308"/>
        <v>#VALUE!</v>
      </c>
      <c r="CK452" s="727"/>
      <c r="CL452" s="792"/>
    </row>
    <row r="453" spans="1:90" ht="13.15" customHeight="1" x14ac:dyDescent="0.25">
      <c r="A453" s="737"/>
      <c r="B453" s="37"/>
      <c r="C453" s="714"/>
      <c r="D453" s="383">
        <v>447</v>
      </c>
      <c r="E453" s="131" t="s">
        <v>1048</v>
      </c>
      <c r="F453" s="182" t="s">
        <v>1049</v>
      </c>
      <c r="G453" s="293" t="s">
        <v>1264</v>
      </c>
      <c r="H453" s="9">
        <v>1</v>
      </c>
      <c r="I453" s="80"/>
      <c r="J453" s="81">
        <f t="shared" si="309"/>
        <v>5.0975609756097562</v>
      </c>
      <c r="K453" s="80">
        <v>6.27</v>
      </c>
      <c r="L453" s="80">
        <f t="shared" si="296"/>
        <v>5.0975609756097562</v>
      </c>
      <c r="M453" s="80">
        <f>H453*K453</f>
        <v>6.27</v>
      </c>
      <c r="N453" s="140">
        <f t="shared" si="310"/>
        <v>6.9596999999999998</v>
      </c>
      <c r="O453" s="10">
        <f t="shared" si="311"/>
        <v>2.1944999999999997</v>
      </c>
      <c r="P453" s="10">
        <f>N453*H453</f>
        <v>6.9596999999999998</v>
      </c>
      <c r="Q453" s="11">
        <f t="shared" si="312"/>
        <v>8.4644999999999992</v>
      </c>
      <c r="R453" s="12">
        <f>Q453*H453</f>
        <v>8.4644999999999992</v>
      </c>
      <c r="S453" s="4">
        <f t="shared" si="313"/>
        <v>7.5239999999999991</v>
      </c>
      <c r="T453" s="137">
        <f>H453*S453</f>
        <v>7.5239999999999991</v>
      </c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>
        <v>1</v>
      </c>
      <c r="AG453" s="44">
        <f t="shared" si="297"/>
        <v>0</v>
      </c>
      <c r="AH453" s="63"/>
      <c r="AI453" s="63"/>
      <c r="AJ453" s="63">
        <f t="shared" si="298"/>
        <v>0</v>
      </c>
      <c r="AK453" s="43"/>
      <c r="AL453" s="43"/>
      <c r="AM453" s="43"/>
      <c r="AN453" s="43"/>
      <c r="AO453" s="43"/>
      <c r="AP453" s="54"/>
      <c r="AQ453" s="54"/>
      <c r="AR453" s="54"/>
      <c r="AS453" s="54"/>
      <c r="AT453" s="54"/>
      <c r="AU453" s="54"/>
      <c r="AV453" s="54"/>
      <c r="AW453" s="45">
        <f t="shared" si="299"/>
        <v>1</v>
      </c>
      <c r="AX453" s="51">
        <v>7.524</v>
      </c>
      <c r="AY453" s="45">
        <v>2.96</v>
      </c>
      <c r="AZ453" s="51">
        <f t="shared" si="300"/>
        <v>2.96</v>
      </c>
      <c r="BA453" s="43"/>
      <c r="BB453" s="43"/>
      <c r="BC453" s="43"/>
      <c r="BD453" s="43"/>
      <c r="BE453" s="43"/>
      <c r="BF453" s="74"/>
      <c r="BG453" s="74"/>
      <c r="BH453" s="74"/>
      <c r="BI453" s="74"/>
      <c r="BJ453" s="74"/>
      <c r="BK453" s="43"/>
      <c r="BL453" s="43"/>
      <c r="BM453" s="47">
        <f t="shared" si="301"/>
        <v>0</v>
      </c>
      <c r="BN453" s="59"/>
      <c r="BO453" s="60">
        <f t="shared" si="302"/>
        <v>0</v>
      </c>
      <c r="BP453" s="141"/>
      <c r="BQ453" s="137"/>
      <c r="BR453" s="138">
        <v>1</v>
      </c>
      <c r="BS453" s="63">
        <f t="shared" si="303"/>
        <v>0.66666666666666663</v>
      </c>
      <c r="BT453" s="63">
        <f t="shared" ref="BT453:BT474" si="315">BR453</f>
        <v>1</v>
      </c>
      <c r="BU453" s="577">
        <f t="shared" si="314"/>
        <v>1</v>
      </c>
      <c r="BV453" s="566"/>
      <c r="BW453" s="139"/>
      <c r="BX453" s="59">
        <v>3.3</v>
      </c>
      <c r="BY453" s="59">
        <v>17.920000000000002</v>
      </c>
      <c r="BZ453" s="139"/>
      <c r="CA453" s="5">
        <f t="shared" si="304"/>
        <v>7.524</v>
      </c>
      <c r="CB453" s="59">
        <f t="shared" si="305"/>
        <v>2.96</v>
      </c>
      <c r="CC453" s="587"/>
      <c r="CD453" s="596">
        <f t="shared" si="306"/>
        <v>5.242</v>
      </c>
      <c r="CE453" s="5">
        <f t="shared" si="307"/>
        <v>5.242</v>
      </c>
      <c r="CF453" s="724"/>
      <c r="CG453" s="606"/>
      <c r="CH453" s="707" t="str">
        <f t="shared" si="255"/>
        <v/>
      </c>
      <c r="CI453" s="59" t="str">
        <f t="shared" si="256"/>
        <v/>
      </c>
      <c r="CJ453" s="530" t="e">
        <f t="shared" si="308"/>
        <v>#VALUE!</v>
      </c>
      <c r="CK453" s="727"/>
      <c r="CL453" s="792"/>
    </row>
    <row r="454" spans="1:90" ht="13.15" customHeight="1" x14ac:dyDescent="0.25">
      <c r="A454" s="737"/>
      <c r="B454" s="37"/>
      <c r="C454" s="714"/>
      <c r="D454" s="383">
        <v>448</v>
      </c>
      <c r="E454" s="131" t="s">
        <v>1307</v>
      </c>
      <c r="F454" s="182" t="s">
        <v>1306</v>
      </c>
      <c r="G454" s="293" t="s">
        <v>1264</v>
      </c>
      <c r="H454" s="9"/>
      <c r="I454" s="79"/>
      <c r="J454" s="68"/>
      <c r="K454" s="79"/>
      <c r="L454" s="79">
        <f t="shared" si="296"/>
        <v>0</v>
      </c>
      <c r="M454" s="79"/>
      <c r="N454" s="140"/>
      <c r="O454" s="10"/>
      <c r="P454" s="10"/>
      <c r="Q454" s="11"/>
      <c r="R454" s="12"/>
      <c r="S454" s="4"/>
      <c r="T454" s="137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>
        <v>5</v>
      </c>
      <c r="AG454" s="44">
        <f t="shared" si="297"/>
        <v>0</v>
      </c>
      <c r="AH454" s="63"/>
      <c r="AI454" s="63"/>
      <c r="AJ454" s="63">
        <f t="shared" si="298"/>
        <v>0</v>
      </c>
      <c r="AK454" s="43"/>
      <c r="AL454" s="43"/>
      <c r="AM454" s="43"/>
      <c r="AN454" s="43"/>
      <c r="AO454" s="43"/>
      <c r="AP454" s="54"/>
      <c r="AQ454" s="54"/>
      <c r="AR454" s="54"/>
      <c r="AS454" s="54"/>
      <c r="AT454" s="54"/>
      <c r="AU454" s="54"/>
      <c r="AV454" s="54"/>
      <c r="AW454" s="45">
        <f t="shared" si="299"/>
        <v>5</v>
      </c>
      <c r="AX454" s="50"/>
      <c r="AY454" s="49">
        <v>0.49</v>
      </c>
      <c r="AZ454" s="50">
        <f t="shared" si="300"/>
        <v>2.4500000000000002</v>
      </c>
      <c r="BA454" s="43"/>
      <c r="BB454" s="43"/>
      <c r="BC454" s="43"/>
      <c r="BD454" s="43"/>
      <c r="BE454" s="43"/>
      <c r="BF454" s="74"/>
      <c r="BG454" s="74">
        <v>4</v>
      </c>
      <c r="BH454" s="74"/>
      <c r="BI454" s="74"/>
      <c r="BJ454" s="74"/>
      <c r="BK454" s="43"/>
      <c r="BL454" s="43"/>
      <c r="BM454" s="47">
        <f t="shared" si="301"/>
        <v>4</v>
      </c>
      <c r="BN454" s="53">
        <v>0.31</v>
      </c>
      <c r="BO454" s="47">
        <f t="shared" si="302"/>
        <v>1.24</v>
      </c>
      <c r="BP454" s="147" t="s">
        <v>1296</v>
      </c>
      <c r="BQ454" s="137"/>
      <c r="BR454" s="138">
        <v>5</v>
      </c>
      <c r="BS454" s="63">
        <f t="shared" si="303"/>
        <v>3</v>
      </c>
      <c r="BT454" s="63">
        <f t="shared" si="315"/>
        <v>5</v>
      </c>
      <c r="BU454" s="577">
        <f t="shared" si="314"/>
        <v>5</v>
      </c>
      <c r="BV454" s="566"/>
      <c r="BW454" s="139"/>
      <c r="BX454" s="59">
        <v>0.22</v>
      </c>
      <c r="BY454" s="59">
        <v>1.22</v>
      </c>
      <c r="BZ454" s="139"/>
      <c r="CA454" s="5">
        <f t="shared" si="304"/>
        <v>0.31</v>
      </c>
      <c r="CB454" s="59">
        <f t="shared" si="305"/>
        <v>0.22</v>
      </c>
      <c r="CC454" s="587"/>
      <c r="CD454" s="596">
        <f t="shared" si="306"/>
        <v>0.26500000000000001</v>
      </c>
      <c r="CE454" s="5">
        <f t="shared" si="307"/>
        <v>1.3250000000000002</v>
      </c>
      <c r="CF454" s="724"/>
      <c r="CG454" s="606"/>
      <c r="CH454" s="707" t="str">
        <f t="shared" si="255"/>
        <v/>
      </c>
      <c r="CI454" s="59" t="str">
        <f t="shared" si="256"/>
        <v/>
      </c>
      <c r="CJ454" s="530" t="e">
        <f t="shared" si="308"/>
        <v>#VALUE!</v>
      </c>
      <c r="CK454" s="727"/>
      <c r="CL454" s="792"/>
    </row>
    <row r="455" spans="1:90" ht="13.15" customHeight="1" x14ac:dyDescent="0.25">
      <c r="A455" s="737"/>
      <c r="B455" s="154"/>
      <c r="C455" s="714"/>
      <c r="D455" s="383">
        <v>449</v>
      </c>
      <c r="E455" s="131" t="s">
        <v>1050</v>
      </c>
      <c r="F455" s="182" t="s">
        <v>1051</v>
      </c>
      <c r="G455" s="293" t="s">
        <v>1264</v>
      </c>
      <c r="H455" s="9">
        <v>1</v>
      </c>
      <c r="I455" s="80"/>
      <c r="J455" s="81">
        <f t="shared" si="309"/>
        <v>8.9918699186991873</v>
      </c>
      <c r="K455" s="80">
        <v>11.06</v>
      </c>
      <c r="L455" s="80">
        <f t="shared" si="296"/>
        <v>8.9918699186991873</v>
      </c>
      <c r="M455" s="80">
        <f>H455*K455</f>
        <v>11.06</v>
      </c>
      <c r="N455" s="140">
        <f t="shared" si="310"/>
        <v>12.276600000000002</v>
      </c>
      <c r="O455" s="10">
        <f t="shared" si="311"/>
        <v>3.871</v>
      </c>
      <c r="P455" s="10">
        <f>N455*H455</f>
        <v>12.276600000000002</v>
      </c>
      <c r="Q455" s="11">
        <f t="shared" si="312"/>
        <v>14.931000000000001</v>
      </c>
      <c r="R455" s="12">
        <f>Q455*H455</f>
        <v>14.931000000000001</v>
      </c>
      <c r="S455" s="4">
        <f t="shared" si="313"/>
        <v>13.272</v>
      </c>
      <c r="T455" s="137">
        <f>H455*S455</f>
        <v>13.272</v>
      </c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>
        <v>1</v>
      </c>
      <c r="AG455" s="44">
        <f t="shared" si="297"/>
        <v>0</v>
      </c>
      <c r="AH455" s="63"/>
      <c r="AI455" s="63"/>
      <c r="AJ455" s="63">
        <f t="shared" si="298"/>
        <v>0</v>
      </c>
      <c r="AK455" s="43"/>
      <c r="AL455" s="43"/>
      <c r="AM455" s="43"/>
      <c r="AN455" s="43"/>
      <c r="AO455" s="43"/>
      <c r="AP455" s="54"/>
      <c r="AQ455" s="54"/>
      <c r="AR455" s="54"/>
      <c r="AS455" s="54"/>
      <c r="AT455" s="54"/>
      <c r="AU455" s="54"/>
      <c r="AV455" s="54"/>
      <c r="AW455" s="45">
        <f t="shared" si="299"/>
        <v>1</v>
      </c>
      <c r="AX455" s="51">
        <v>13.27</v>
      </c>
      <c r="AY455" s="45">
        <v>5.67</v>
      </c>
      <c r="AZ455" s="51">
        <f t="shared" si="300"/>
        <v>5.67</v>
      </c>
      <c r="BA455" s="43"/>
      <c r="BB455" s="43"/>
      <c r="BC455" s="43"/>
      <c r="BD455" s="43"/>
      <c r="BE455" s="43"/>
      <c r="BF455" s="74"/>
      <c r="BG455" s="74"/>
      <c r="BH455" s="74"/>
      <c r="BI455" s="74"/>
      <c r="BJ455" s="74"/>
      <c r="BK455" s="43"/>
      <c r="BL455" s="43"/>
      <c r="BM455" s="47">
        <f t="shared" si="301"/>
        <v>0</v>
      </c>
      <c r="BN455" s="59"/>
      <c r="BO455" s="60">
        <f t="shared" si="302"/>
        <v>0</v>
      </c>
      <c r="BP455" s="141"/>
      <c r="BQ455" s="137"/>
      <c r="BR455" s="138">
        <v>1</v>
      </c>
      <c r="BS455" s="63">
        <f t="shared" si="303"/>
        <v>0.66666666666666663</v>
      </c>
      <c r="BT455" s="63">
        <f t="shared" si="315"/>
        <v>1</v>
      </c>
      <c r="BU455" s="577">
        <f t="shared" si="314"/>
        <v>1</v>
      </c>
      <c r="BV455" s="566"/>
      <c r="BW455" s="139"/>
      <c r="BX455" s="59">
        <v>5.81</v>
      </c>
      <c r="BY455" s="59">
        <v>31.6</v>
      </c>
      <c r="BZ455" s="139"/>
      <c r="CA455" s="5">
        <f t="shared" si="304"/>
        <v>13.27</v>
      </c>
      <c r="CB455" s="59">
        <f t="shared" si="305"/>
        <v>5.67</v>
      </c>
      <c r="CC455" s="587"/>
      <c r="CD455" s="596">
        <f t="shared" si="306"/>
        <v>9.4699999999999989</v>
      </c>
      <c r="CE455" s="5">
        <f t="shared" si="307"/>
        <v>9.4699999999999989</v>
      </c>
      <c r="CF455" s="724"/>
      <c r="CG455" s="606"/>
      <c r="CH455" s="707" t="str">
        <f t="shared" si="255"/>
        <v/>
      </c>
      <c r="CI455" s="59" t="str">
        <f t="shared" si="256"/>
        <v/>
      </c>
      <c r="CJ455" s="530" t="e">
        <f t="shared" si="308"/>
        <v>#VALUE!</v>
      </c>
      <c r="CK455" s="727"/>
      <c r="CL455" s="792"/>
    </row>
    <row r="456" spans="1:90" ht="13.15" customHeight="1" thickBot="1" x14ac:dyDescent="0.3">
      <c r="A456" s="738"/>
      <c r="B456" s="244">
        <v>9</v>
      </c>
      <c r="C456" s="715"/>
      <c r="D456" s="384">
        <v>450</v>
      </c>
      <c r="E456" s="202" t="s">
        <v>1054</v>
      </c>
      <c r="F456" s="203" t="s">
        <v>1055</v>
      </c>
      <c r="G456" s="294" t="s">
        <v>1264</v>
      </c>
      <c r="H456" s="101">
        <v>1</v>
      </c>
      <c r="I456" s="102"/>
      <c r="J456" s="103">
        <f>K456/1.23</f>
        <v>4.9512195121951219</v>
      </c>
      <c r="K456" s="102">
        <v>6.09</v>
      </c>
      <c r="L456" s="102">
        <f>M456/1.23</f>
        <v>4.9512195121951219</v>
      </c>
      <c r="M456" s="102">
        <f>H456*K456</f>
        <v>6.09</v>
      </c>
      <c r="N456" s="204">
        <f>K456*1.11</f>
        <v>6.7599</v>
      </c>
      <c r="O456" s="19">
        <f>K456*35%</f>
        <v>2.1315</v>
      </c>
      <c r="P456" s="19">
        <f>N456*H456</f>
        <v>6.7599</v>
      </c>
      <c r="Q456" s="20">
        <f>K456+O456</f>
        <v>8.2214999999999989</v>
      </c>
      <c r="R456" s="21">
        <f>Q456*H456</f>
        <v>8.2214999999999989</v>
      </c>
      <c r="S456" s="205">
        <f>K456*1.2</f>
        <v>7.3079999999999998</v>
      </c>
      <c r="T456" s="206">
        <f>H456*S456</f>
        <v>7.3079999999999998</v>
      </c>
      <c r="U456" s="104"/>
      <c r="V456" s="104"/>
      <c r="W456" s="104"/>
      <c r="X456" s="104"/>
      <c r="Y456" s="104"/>
      <c r="Z456" s="104"/>
      <c r="AA456" s="104"/>
      <c r="AB456" s="104"/>
      <c r="AC456" s="104"/>
      <c r="AD456" s="104"/>
      <c r="AE456" s="104"/>
      <c r="AF456" s="104">
        <v>1</v>
      </c>
      <c r="AG456" s="105">
        <f>SUM(U456:AE456)</f>
        <v>0</v>
      </c>
      <c r="AH456" s="106"/>
      <c r="AI456" s="106"/>
      <c r="AJ456" s="106">
        <f>AG456*AI456</f>
        <v>0</v>
      </c>
      <c r="AK456" s="104"/>
      <c r="AL456" s="104"/>
      <c r="AM456" s="104"/>
      <c r="AN456" s="104"/>
      <c r="AO456" s="104"/>
      <c r="AP456" s="107"/>
      <c r="AQ456" s="107"/>
      <c r="AR456" s="107"/>
      <c r="AS456" s="107"/>
      <c r="AT456" s="107"/>
      <c r="AU456" s="107"/>
      <c r="AV456" s="107"/>
      <c r="AW456" s="108">
        <f>SUM(AK456:AV456)+AF456</f>
        <v>1</v>
      </c>
      <c r="AX456" s="109">
        <v>7.3079999999999998</v>
      </c>
      <c r="AY456" s="108">
        <v>2.5099999999999998</v>
      </c>
      <c r="AZ456" s="109">
        <f>AW456*AY456</f>
        <v>2.5099999999999998</v>
      </c>
      <c r="BA456" s="104"/>
      <c r="BB456" s="104"/>
      <c r="BC456" s="104"/>
      <c r="BD456" s="104"/>
      <c r="BE456" s="104"/>
      <c r="BF456" s="110"/>
      <c r="BG456" s="110"/>
      <c r="BH456" s="110"/>
      <c r="BI456" s="110"/>
      <c r="BJ456" s="110"/>
      <c r="BK456" s="104"/>
      <c r="BL456" s="104"/>
      <c r="BM456" s="111">
        <f>SUM(BA456:BL456)</f>
        <v>0</v>
      </c>
      <c r="BN456" s="112"/>
      <c r="BO456" s="113">
        <f>BM456*BN456</f>
        <v>0</v>
      </c>
      <c r="BP456" s="207"/>
      <c r="BQ456" s="206"/>
      <c r="BR456" s="208">
        <v>1</v>
      </c>
      <c r="BS456" s="106">
        <f t="shared" si="303"/>
        <v>0.66666666666666663</v>
      </c>
      <c r="BT456" s="106">
        <f t="shared" si="315"/>
        <v>1</v>
      </c>
      <c r="BU456" s="578">
        <f t="shared" si="314"/>
        <v>1</v>
      </c>
      <c r="BV456" s="567"/>
      <c r="BW456" s="209"/>
      <c r="BX456" s="112">
        <v>2.8</v>
      </c>
      <c r="BY456" s="112">
        <v>15.23</v>
      </c>
      <c r="BZ456" s="209"/>
      <c r="CA456" s="210">
        <f t="shared" si="304"/>
        <v>7.3079999999999998</v>
      </c>
      <c r="CB456" s="112">
        <f t="shared" si="305"/>
        <v>2.5099999999999998</v>
      </c>
      <c r="CC456" s="588"/>
      <c r="CD456" s="597">
        <f t="shared" si="306"/>
        <v>4.9089999999999998</v>
      </c>
      <c r="CE456" s="210">
        <f t="shared" si="307"/>
        <v>4.9089999999999998</v>
      </c>
      <c r="CF456" s="725"/>
      <c r="CG456" s="607"/>
      <c r="CH456" s="708" t="str">
        <f t="shared" ref="CH456:CH519" si="316">IF(ISBLANK(CG456),"",IF(AND(CG456&gt;=0%,CG456&lt;=70%),ROUND(CG456,4),"ΜΗ ΑΠΟΔΕΚΤΟ"))</f>
        <v/>
      </c>
      <c r="CI456" s="112" t="str">
        <f t="shared" ref="CI456:CI519" si="317">IF(ISBLANK(CG456),"",CD456-CH456*CD456)</f>
        <v/>
      </c>
      <c r="CJ456" s="531" t="e">
        <f t="shared" si="308"/>
        <v>#VALUE!</v>
      </c>
      <c r="CK456" s="728"/>
      <c r="CL456" s="793"/>
    </row>
    <row r="457" spans="1:90" ht="13.15" customHeight="1" x14ac:dyDescent="0.25">
      <c r="A457" s="734" t="s">
        <v>502</v>
      </c>
      <c r="B457" s="91"/>
      <c r="C457" s="711">
        <v>58</v>
      </c>
      <c r="D457" s="382">
        <v>451</v>
      </c>
      <c r="E457" s="193" t="s">
        <v>72</v>
      </c>
      <c r="F457" s="194" t="s">
        <v>73</v>
      </c>
      <c r="G457" s="292" t="s">
        <v>1264</v>
      </c>
      <c r="H457" s="92"/>
      <c r="I457" s="247"/>
      <c r="J457" s="99"/>
      <c r="K457" s="247"/>
      <c r="L457" s="247">
        <f t="shared" si="296"/>
        <v>0</v>
      </c>
      <c r="M457" s="247"/>
      <c r="N457" s="236"/>
      <c r="O457" s="22"/>
      <c r="P457" s="22"/>
      <c r="Q457" s="23"/>
      <c r="R457" s="24"/>
      <c r="S457" s="94"/>
      <c r="T457" s="196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6">
        <f t="shared" si="297"/>
        <v>0</v>
      </c>
      <c r="AH457" s="198"/>
      <c r="AI457" s="198"/>
      <c r="AJ457" s="198">
        <f t="shared" si="298"/>
        <v>0</v>
      </c>
      <c r="AK457" s="95"/>
      <c r="AL457" s="95"/>
      <c r="AM457" s="95"/>
      <c r="AN457" s="95"/>
      <c r="AO457" s="95"/>
      <c r="AP457" s="97"/>
      <c r="AQ457" s="97"/>
      <c r="AR457" s="97"/>
      <c r="AS457" s="97"/>
      <c r="AT457" s="97"/>
      <c r="AU457" s="97"/>
      <c r="AV457" s="97"/>
      <c r="AW457" s="98">
        <f t="shared" si="299"/>
        <v>0</v>
      </c>
      <c r="AX457" s="248"/>
      <c r="AY457" s="249"/>
      <c r="AZ457" s="248">
        <f t="shared" si="300"/>
        <v>0</v>
      </c>
      <c r="BA457" s="120"/>
      <c r="BB457" s="120"/>
      <c r="BC457" s="120"/>
      <c r="BD457" s="120"/>
      <c r="BE457" s="120"/>
      <c r="BF457" s="121"/>
      <c r="BG457" s="121"/>
      <c r="BH457" s="121"/>
      <c r="BI457" s="121"/>
      <c r="BJ457" s="121">
        <v>1</v>
      </c>
      <c r="BK457" s="120"/>
      <c r="BL457" s="120"/>
      <c r="BM457" s="100">
        <f t="shared" si="301"/>
        <v>1</v>
      </c>
      <c r="BN457" s="100">
        <v>13.76</v>
      </c>
      <c r="BO457" s="100">
        <f t="shared" si="302"/>
        <v>13.76</v>
      </c>
      <c r="BP457" s="195"/>
      <c r="BQ457" s="196"/>
      <c r="BR457" s="197">
        <v>1</v>
      </c>
      <c r="BS457" s="198">
        <f t="shared" si="303"/>
        <v>0.33333333333333331</v>
      </c>
      <c r="BT457" s="198">
        <f t="shared" si="315"/>
        <v>1</v>
      </c>
      <c r="BU457" s="579">
        <f t="shared" si="314"/>
        <v>1</v>
      </c>
      <c r="BV457" s="565"/>
      <c r="BW457" s="200"/>
      <c r="BX457" s="199">
        <v>7.53</v>
      </c>
      <c r="BY457" s="199">
        <v>20.46</v>
      </c>
      <c r="BZ457" s="200"/>
      <c r="CA457" s="201">
        <f t="shared" si="304"/>
        <v>13.76</v>
      </c>
      <c r="CB457" s="199">
        <f t="shared" si="305"/>
        <v>7.53</v>
      </c>
      <c r="CC457" s="586"/>
      <c r="CD457" s="595">
        <f t="shared" si="306"/>
        <v>10.645</v>
      </c>
      <c r="CE457" s="201">
        <f t="shared" si="307"/>
        <v>10.645</v>
      </c>
      <c r="CF457" s="723">
        <f>SUM(CE457:CE459)</f>
        <v>51.430000000000007</v>
      </c>
      <c r="CG457" s="605"/>
      <c r="CH457" s="706" t="str">
        <f t="shared" si="316"/>
        <v/>
      </c>
      <c r="CI457" s="199" t="str">
        <f t="shared" si="317"/>
        <v/>
      </c>
      <c r="CJ457" s="529" t="e">
        <f t="shared" si="308"/>
        <v>#VALUE!</v>
      </c>
      <c r="CK457" s="732" t="e">
        <f>SUM(CJ457:CJ459)</f>
        <v>#VALUE!</v>
      </c>
      <c r="CL457" s="794" t="e">
        <f>(CF457-CK457)/CF457</f>
        <v>#VALUE!</v>
      </c>
    </row>
    <row r="458" spans="1:90" ht="13.15" customHeight="1" x14ac:dyDescent="0.25">
      <c r="A458" s="737"/>
      <c r="B458" s="37">
        <v>49</v>
      </c>
      <c r="C458" s="714"/>
      <c r="D458" s="383">
        <v>452</v>
      </c>
      <c r="E458" s="131" t="s">
        <v>1052</v>
      </c>
      <c r="F458" s="182" t="s">
        <v>1053</v>
      </c>
      <c r="G458" s="293" t="s">
        <v>1264</v>
      </c>
      <c r="H458" s="9">
        <v>1</v>
      </c>
      <c r="I458" s="80"/>
      <c r="J458" s="81">
        <f t="shared" si="309"/>
        <v>32.520325203252035</v>
      </c>
      <c r="K458" s="80">
        <v>40</v>
      </c>
      <c r="L458" s="80">
        <f t="shared" si="296"/>
        <v>32.520325203252035</v>
      </c>
      <c r="M458" s="80">
        <f>H458*K458</f>
        <v>40</v>
      </c>
      <c r="N458" s="140">
        <f t="shared" si="310"/>
        <v>44.400000000000006</v>
      </c>
      <c r="O458" s="10">
        <f t="shared" si="311"/>
        <v>14</v>
      </c>
      <c r="P458" s="10">
        <f>N458*H458</f>
        <v>44.400000000000006</v>
      </c>
      <c r="Q458" s="11">
        <f t="shared" si="312"/>
        <v>54</v>
      </c>
      <c r="R458" s="12">
        <f>Q458*H458</f>
        <v>54</v>
      </c>
      <c r="S458" s="4">
        <f t="shared" si="313"/>
        <v>48</v>
      </c>
      <c r="T458" s="137">
        <f>H458*S458</f>
        <v>48</v>
      </c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4">
        <f t="shared" si="297"/>
        <v>0</v>
      </c>
      <c r="AH458" s="63"/>
      <c r="AI458" s="63"/>
      <c r="AJ458" s="63">
        <f t="shared" si="298"/>
        <v>0</v>
      </c>
      <c r="AK458" s="43"/>
      <c r="AL458" s="43"/>
      <c r="AM458" s="43"/>
      <c r="AN458" s="43"/>
      <c r="AO458" s="43"/>
      <c r="AP458" s="54"/>
      <c r="AQ458" s="54"/>
      <c r="AR458" s="54"/>
      <c r="AS458" s="54"/>
      <c r="AT458" s="54"/>
      <c r="AU458" s="54"/>
      <c r="AV458" s="54"/>
      <c r="AW458" s="45">
        <f t="shared" si="299"/>
        <v>0</v>
      </c>
      <c r="AX458" s="51">
        <v>48</v>
      </c>
      <c r="AY458" s="46">
        <v>27.63</v>
      </c>
      <c r="AZ458" s="51">
        <f t="shared" si="300"/>
        <v>0</v>
      </c>
      <c r="BA458" s="75"/>
      <c r="BB458" s="75"/>
      <c r="BC458" s="75"/>
      <c r="BD458" s="75"/>
      <c r="BE458" s="75"/>
      <c r="BF458" s="74"/>
      <c r="BG458" s="74"/>
      <c r="BH458" s="74"/>
      <c r="BI458" s="74"/>
      <c r="BJ458" s="74"/>
      <c r="BK458" s="75"/>
      <c r="BL458" s="75"/>
      <c r="BM458" s="47">
        <f t="shared" si="301"/>
        <v>0</v>
      </c>
      <c r="BN458" s="61"/>
      <c r="BO458" s="60">
        <f t="shared" si="302"/>
        <v>0</v>
      </c>
      <c r="BP458" s="141"/>
      <c r="BQ458" s="137"/>
      <c r="BR458" s="138">
        <v>1</v>
      </c>
      <c r="BS458" s="63">
        <f t="shared" si="303"/>
        <v>0.33333333333333331</v>
      </c>
      <c r="BT458" s="63">
        <f t="shared" si="315"/>
        <v>1</v>
      </c>
      <c r="BU458" s="577">
        <f t="shared" si="314"/>
        <v>1</v>
      </c>
      <c r="BV458" s="566"/>
      <c r="BW458" s="139"/>
      <c r="BX458" s="59">
        <v>23.95</v>
      </c>
      <c r="BY458" s="59">
        <v>65.09</v>
      </c>
      <c r="BZ458" s="139"/>
      <c r="CA458" s="5">
        <f t="shared" si="304"/>
        <v>48</v>
      </c>
      <c r="CB458" s="59">
        <f t="shared" si="305"/>
        <v>23.95</v>
      </c>
      <c r="CC458" s="587"/>
      <c r="CD458" s="596">
        <f t="shared" si="306"/>
        <v>35.975000000000001</v>
      </c>
      <c r="CE458" s="5">
        <f t="shared" si="307"/>
        <v>35.975000000000001</v>
      </c>
      <c r="CF458" s="724"/>
      <c r="CG458" s="606"/>
      <c r="CH458" s="707" t="str">
        <f t="shared" si="316"/>
        <v/>
      </c>
      <c r="CI458" s="59" t="str">
        <f t="shared" si="317"/>
        <v/>
      </c>
      <c r="CJ458" s="530" t="e">
        <f t="shared" si="308"/>
        <v>#VALUE!</v>
      </c>
      <c r="CK458" s="727"/>
      <c r="CL458" s="792"/>
    </row>
    <row r="459" spans="1:90" ht="13.15" customHeight="1" thickBot="1" x14ac:dyDescent="0.3">
      <c r="A459" s="738"/>
      <c r="B459" s="130"/>
      <c r="C459" s="715"/>
      <c r="D459" s="384">
        <v>453</v>
      </c>
      <c r="E459" s="202" t="s">
        <v>1281</v>
      </c>
      <c r="F459" s="203" t="s">
        <v>1280</v>
      </c>
      <c r="G459" s="294" t="s">
        <v>1264</v>
      </c>
      <c r="H459" s="101"/>
      <c r="I459" s="250"/>
      <c r="J459" s="251"/>
      <c r="K459" s="250"/>
      <c r="L459" s="250">
        <f t="shared" si="296"/>
        <v>0</v>
      </c>
      <c r="M459" s="250"/>
      <c r="N459" s="204"/>
      <c r="O459" s="19"/>
      <c r="P459" s="19"/>
      <c r="Q459" s="20"/>
      <c r="R459" s="21"/>
      <c r="S459" s="205"/>
      <c r="T459" s="206"/>
      <c r="U459" s="104"/>
      <c r="V459" s="104"/>
      <c r="W459" s="104"/>
      <c r="X459" s="104"/>
      <c r="Y459" s="104"/>
      <c r="Z459" s="104"/>
      <c r="AA459" s="104"/>
      <c r="AB459" s="104"/>
      <c r="AC459" s="104"/>
      <c r="AD459" s="104"/>
      <c r="AE459" s="104"/>
      <c r="AF459" s="104">
        <v>1</v>
      </c>
      <c r="AG459" s="105">
        <f t="shared" si="297"/>
        <v>0</v>
      </c>
      <c r="AH459" s="106"/>
      <c r="AI459" s="106"/>
      <c r="AJ459" s="106">
        <f t="shared" si="298"/>
        <v>0</v>
      </c>
      <c r="AK459" s="104"/>
      <c r="AL459" s="104"/>
      <c r="AM459" s="104"/>
      <c r="AN459" s="104"/>
      <c r="AO459" s="104"/>
      <c r="AP459" s="107"/>
      <c r="AQ459" s="107"/>
      <c r="AR459" s="107"/>
      <c r="AS459" s="107"/>
      <c r="AT459" s="107"/>
      <c r="AU459" s="107"/>
      <c r="AV459" s="107"/>
      <c r="AW459" s="108">
        <f t="shared" si="299"/>
        <v>1</v>
      </c>
      <c r="AX459" s="275"/>
      <c r="AY459" s="275">
        <v>5.03</v>
      </c>
      <c r="AZ459" s="275">
        <f t="shared" si="300"/>
        <v>5.03</v>
      </c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1">
        <f t="shared" si="301"/>
        <v>0</v>
      </c>
      <c r="BN459" s="252"/>
      <c r="BO459" s="252">
        <f t="shared" si="302"/>
        <v>0</v>
      </c>
      <c r="BP459" s="285" t="s">
        <v>1296</v>
      </c>
      <c r="BQ459" s="206"/>
      <c r="BR459" s="208">
        <v>1</v>
      </c>
      <c r="BS459" s="106">
        <f t="shared" si="303"/>
        <v>0.33333333333333331</v>
      </c>
      <c r="BT459" s="106">
        <f t="shared" si="315"/>
        <v>1</v>
      </c>
      <c r="BU459" s="578">
        <f t="shared" si="314"/>
        <v>1</v>
      </c>
      <c r="BV459" s="567"/>
      <c r="BW459" s="209"/>
      <c r="BX459" s="112">
        <v>2.59</v>
      </c>
      <c r="BY459" s="112">
        <v>7.03</v>
      </c>
      <c r="BZ459" s="209"/>
      <c r="CA459" s="210">
        <f t="shared" si="304"/>
        <v>7.03</v>
      </c>
      <c r="CB459" s="112">
        <f t="shared" si="305"/>
        <v>2.59</v>
      </c>
      <c r="CC459" s="588"/>
      <c r="CD459" s="597">
        <f t="shared" si="306"/>
        <v>4.8100000000000005</v>
      </c>
      <c r="CE459" s="210">
        <f t="shared" si="307"/>
        <v>4.8100000000000005</v>
      </c>
      <c r="CF459" s="725"/>
      <c r="CG459" s="607"/>
      <c r="CH459" s="708" t="str">
        <f t="shared" si="316"/>
        <v/>
      </c>
      <c r="CI459" s="112" t="str">
        <f t="shared" si="317"/>
        <v/>
      </c>
      <c r="CJ459" s="531" t="e">
        <f t="shared" si="308"/>
        <v>#VALUE!</v>
      </c>
      <c r="CK459" s="728"/>
      <c r="CL459" s="793"/>
    </row>
    <row r="460" spans="1:90" ht="13.15" customHeight="1" x14ac:dyDescent="0.25">
      <c r="A460" s="734" t="s">
        <v>529</v>
      </c>
      <c r="B460" s="91"/>
      <c r="C460" s="711">
        <v>59</v>
      </c>
      <c r="D460" s="382">
        <v>454</v>
      </c>
      <c r="E460" s="193" t="s">
        <v>1056</v>
      </c>
      <c r="F460" s="194" t="s">
        <v>1057</v>
      </c>
      <c r="G460" s="292" t="s">
        <v>1264</v>
      </c>
      <c r="H460" s="92">
        <v>1</v>
      </c>
      <c r="I460" s="115"/>
      <c r="J460" s="116">
        <f t="shared" si="309"/>
        <v>53.41463414634147</v>
      </c>
      <c r="K460" s="115">
        <v>65.7</v>
      </c>
      <c r="L460" s="115">
        <f t="shared" si="296"/>
        <v>53.41463414634147</v>
      </c>
      <c r="M460" s="115">
        <f>H460*K460</f>
        <v>65.7</v>
      </c>
      <c r="N460" s="236">
        <f t="shared" si="310"/>
        <v>72.927000000000007</v>
      </c>
      <c r="O460" s="22">
        <f t="shared" si="311"/>
        <v>22.995000000000001</v>
      </c>
      <c r="P460" s="22">
        <f>N460*H460</f>
        <v>72.927000000000007</v>
      </c>
      <c r="Q460" s="23">
        <f t="shared" si="312"/>
        <v>88.695000000000007</v>
      </c>
      <c r="R460" s="24">
        <f>Q460*H460</f>
        <v>88.695000000000007</v>
      </c>
      <c r="S460" s="94">
        <f t="shared" si="313"/>
        <v>78.84</v>
      </c>
      <c r="T460" s="196">
        <f>H460*S460</f>
        <v>78.84</v>
      </c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6">
        <f t="shared" si="297"/>
        <v>0</v>
      </c>
      <c r="AH460" s="198"/>
      <c r="AI460" s="198"/>
      <c r="AJ460" s="198">
        <f t="shared" si="298"/>
        <v>0</v>
      </c>
      <c r="AK460" s="95"/>
      <c r="AL460" s="95"/>
      <c r="AM460" s="95"/>
      <c r="AN460" s="95">
        <v>1</v>
      </c>
      <c r="AO460" s="95"/>
      <c r="AP460" s="97"/>
      <c r="AQ460" s="97"/>
      <c r="AR460" s="97"/>
      <c r="AS460" s="97"/>
      <c r="AT460" s="97"/>
      <c r="AU460" s="97"/>
      <c r="AV460" s="97"/>
      <c r="AW460" s="98">
        <f t="shared" ref="AW460:AW511" si="318">SUM(AK460:AV460)+AF460</f>
        <v>1</v>
      </c>
      <c r="AX460" s="118">
        <v>78.84</v>
      </c>
      <c r="AY460" s="118">
        <v>49</v>
      </c>
      <c r="AZ460" s="118">
        <f t="shared" si="300"/>
        <v>49</v>
      </c>
      <c r="BA460" s="121"/>
      <c r="BB460" s="121"/>
      <c r="BC460" s="121"/>
      <c r="BD460" s="121"/>
      <c r="BE460" s="121"/>
      <c r="BF460" s="121"/>
      <c r="BG460" s="121"/>
      <c r="BH460" s="121"/>
      <c r="BI460" s="121"/>
      <c r="BJ460" s="121"/>
      <c r="BK460" s="121"/>
      <c r="BL460" s="121"/>
      <c r="BM460" s="100">
        <f t="shared" si="301"/>
        <v>0</v>
      </c>
      <c r="BN460" s="248"/>
      <c r="BO460" s="248">
        <f t="shared" ref="BO460:BO511" si="319">BM460*BN460</f>
        <v>0</v>
      </c>
      <c r="BP460" s="291"/>
      <c r="BQ460" s="196"/>
      <c r="BR460" s="197">
        <v>1</v>
      </c>
      <c r="BS460" s="198">
        <f t="shared" si="303"/>
        <v>0.66666666666666663</v>
      </c>
      <c r="BT460" s="198">
        <f t="shared" si="315"/>
        <v>1</v>
      </c>
      <c r="BU460" s="579">
        <f t="shared" ref="BU460:BU474" si="320">BR460</f>
        <v>1</v>
      </c>
      <c r="BV460" s="565"/>
      <c r="BW460" s="200"/>
      <c r="BX460" s="199">
        <v>46.49</v>
      </c>
      <c r="BY460" s="199">
        <v>73.5</v>
      </c>
      <c r="BZ460" s="200"/>
      <c r="CA460" s="201">
        <f t="shared" si="304"/>
        <v>73.5</v>
      </c>
      <c r="CB460" s="199">
        <f t="shared" si="305"/>
        <v>46.49</v>
      </c>
      <c r="CC460" s="586"/>
      <c r="CD460" s="595">
        <f t="shared" si="306"/>
        <v>59.995000000000005</v>
      </c>
      <c r="CE460" s="201">
        <f t="shared" si="307"/>
        <v>59.995000000000005</v>
      </c>
      <c r="CF460" s="723">
        <f>SUM(CE460:CE463)</f>
        <v>503.64</v>
      </c>
      <c r="CG460" s="605"/>
      <c r="CH460" s="706" t="str">
        <f t="shared" si="316"/>
        <v/>
      </c>
      <c r="CI460" s="199" t="str">
        <f t="shared" si="317"/>
        <v/>
      </c>
      <c r="CJ460" s="529" t="e">
        <f t="shared" si="308"/>
        <v>#VALUE!</v>
      </c>
      <c r="CK460" s="732" t="e">
        <f>SUM(CJ460:CJ463)</f>
        <v>#VALUE!</v>
      </c>
      <c r="CL460" s="794" t="e">
        <f>(CF460-CK460)/CF460</f>
        <v>#VALUE!</v>
      </c>
    </row>
    <row r="461" spans="1:90" ht="13.15" customHeight="1" x14ac:dyDescent="0.25">
      <c r="A461" s="737"/>
      <c r="B461" s="37">
        <v>132</v>
      </c>
      <c r="C461" s="714"/>
      <c r="D461" s="383">
        <v>455</v>
      </c>
      <c r="E461" s="131" t="s">
        <v>1273</v>
      </c>
      <c r="F461" s="182" t="s">
        <v>1272</v>
      </c>
      <c r="G461" s="293" t="s">
        <v>1264</v>
      </c>
      <c r="H461" s="9"/>
      <c r="I461" s="79"/>
      <c r="J461" s="68"/>
      <c r="K461" s="79"/>
      <c r="L461" s="79">
        <f t="shared" si="296"/>
        <v>0</v>
      </c>
      <c r="M461" s="79"/>
      <c r="N461" s="140"/>
      <c r="O461" s="10"/>
      <c r="P461" s="10"/>
      <c r="Q461" s="11"/>
      <c r="R461" s="12"/>
      <c r="S461" s="4"/>
      <c r="T461" s="137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>
        <v>1</v>
      </c>
      <c r="AG461" s="44">
        <f t="shared" ref="AG461:AG513" si="321">SUM(U461:AE461)</f>
        <v>0</v>
      </c>
      <c r="AH461" s="63"/>
      <c r="AI461" s="63"/>
      <c r="AJ461" s="63">
        <f t="shared" si="298"/>
        <v>0</v>
      </c>
      <c r="AK461" s="43"/>
      <c r="AL461" s="43"/>
      <c r="AM461" s="43"/>
      <c r="AN461" s="43"/>
      <c r="AO461" s="43"/>
      <c r="AP461" s="54"/>
      <c r="AQ461" s="54"/>
      <c r="AR461" s="54"/>
      <c r="AS461" s="54"/>
      <c r="AT461" s="54"/>
      <c r="AU461" s="54"/>
      <c r="AV461" s="54"/>
      <c r="AW461" s="45">
        <f t="shared" si="318"/>
        <v>1</v>
      </c>
      <c r="AX461" s="50"/>
      <c r="AY461" s="50">
        <v>0.63</v>
      </c>
      <c r="AZ461" s="50">
        <f t="shared" si="300"/>
        <v>0.63</v>
      </c>
      <c r="BA461" s="74"/>
      <c r="BB461" s="74"/>
      <c r="BC461" s="74"/>
      <c r="BD461" s="74"/>
      <c r="BE461" s="74"/>
      <c r="BF461" s="74"/>
      <c r="BG461" s="74"/>
      <c r="BH461" s="74"/>
      <c r="BI461" s="74"/>
      <c r="BJ461" s="74"/>
      <c r="BK461" s="74"/>
      <c r="BL461" s="74"/>
      <c r="BM461" s="47">
        <f t="shared" si="301"/>
        <v>0</v>
      </c>
      <c r="BN461" s="58"/>
      <c r="BO461" s="58">
        <f t="shared" si="319"/>
        <v>0</v>
      </c>
      <c r="BP461" s="147" t="s">
        <v>74</v>
      </c>
      <c r="BQ461" s="137"/>
      <c r="BR461" s="138">
        <v>1</v>
      </c>
      <c r="BS461" s="63">
        <f t="shared" si="303"/>
        <v>0.33333333333333331</v>
      </c>
      <c r="BT461" s="63">
        <f t="shared" si="315"/>
        <v>1</v>
      </c>
      <c r="BU461" s="577">
        <f t="shared" si="320"/>
        <v>1</v>
      </c>
      <c r="BV461" s="566"/>
      <c r="BW461" s="139"/>
      <c r="BX461" s="59">
        <v>44.28</v>
      </c>
      <c r="BY461" s="59">
        <v>70</v>
      </c>
      <c r="BZ461" s="139"/>
      <c r="CA461" s="5">
        <f t="shared" si="304"/>
        <v>70</v>
      </c>
      <c r="CB461" s="59">
        <f t="shared" si="305"/>
        <v>0.63</v>
      </c>
      <c r="CC461" s="587"/>
      <c r="CD461" s="596">
        <f t="shared" si="306"/>
        <v>35.314999999999998</v>
      </c>
      <c r="CE461" s="5">
        <f t="shared" si="307"/>
        <v>35.314999999999998</v>
      </c>
      <c r="CF461" s="724"/>
      <c r="CG461" s="606"/>
      <c r="CH461" s="707" t="str">
        <f t="shared" si="316"/>
        <v/>
      </c>
      <c r="CI461" s="59" t="str">
        <f t="shared" si="317"/>
        <v/>
      </c>
      <c r="CJ461" s="530" t="e">
        <f t="shared" si="308"/>
        <v>#VALUE!</v>
      </c>
      <c r="CK461" s="727"/>
      <c r="CL461" s="792"/>
    </row>
    <row r="462" spans="1:90" ht="13.15" customHeight="1" x14ac:dyDescent="0.25">
      <c r="A462" s="737"/>
      <c r="B462" s="37"/>
      <c r="C462" s="714"/>
      <c r="D462" s="383">
        <v>456</v>
      </c>
      <c r="E462" s="131" t="s">
        <v>1058</v>
      </c>
      <c r="F462" s="182" t="s">
        <v>1059</v>
      </c>
      <c r="G462" s="293" t="s">
        <v>1264</v>
      </c>
      <c r="H462" s="9">
        <v>1</v>
      </c>
      <c r="I462" s="80"/>
      <c r="J462" s="81">
        <f t="shared" ref="J462:J511" si="322">K462/1.23</f>
        <v>69.40650406504065</v>
      </c>
      <c r="K462" s="80">
        <v>85.37</v>
      </c>
      <c r="L462" s="80">
        <f t="shared" si="296"/>
        <v>69.40650406504065</v>
      </c>
      <c r="M462" s="80">
        <f>H462*K462</f>
        <v>85.37</v>
      </c>
      <c r="N462" s="140">
        <f t="shared" si="310"/>
        <v>94.760700000000014</v>
      </c>
      <c r="O462" s="10">
        <f t="shared" si="311"/>
        <v>29.8795</v>
      </c>
      <c r="P462" s="10">
        <f>N462*H462</f>
        <v>94.760700000000014</v>
      </c>
      <c r="Q462" s="11">
        <f t="shared" si="312"/>
        <v>115.24950000000001</v>
      </c>
      <c r="R462" s="12">
        <f>Q462*H462</f>
        <v>115.24950000000001</v>
      </c>
      <c r="S462" s="4">
        <f t="shared" si="313"/>
        <v>102.444</v>
      </c>
      <c r="T462" s="137">
        <f>H462*S462</f>
        <v>102.444</v>
      </c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4">
        <f t="shared" si="321"/>
        <v>0</v>
      </c>
      <c r="AH462" s="63"/>
      <c r="AI462" s="63"/>
      <c r="AJ462" s="63">
        <f t="shared" si="298"/>
        <v>0</v>
      </c>
      <c r="AK462" s="43"/>
      <c r="AL462" s="43"/>
      <c r="AM462" s="43"/>
      <c r="AN462" s="43"/>
      <c r="AO462" s="43"/>
      <c r="AP462" s="54"/>
      <c r="AQ462" s="54"/>
      <c r="AR462" s="54"/>
      <c r="AS462" s="54"/>
      <c r="AT462" s="54"/>
      <c r="AU462" s="54"/>
      <c r="AV462" s="54"/>
      <c r="AW462" s="45">
        <f t="shared" si="318"/>
        <v>0</v>
      </c>
      <c r="AX462" s="51">
        <v>102.444</v>
      </c>
      <c r="AY462" s="46">
        <v>57</v>
      </c>
      <c r="AZ462" s="51">
        <f t="shared" si="300"/>
        <v>0</v>
      </c>
      <c r="BA462" s="75"/>
      <c r="BB462" s="75"/>
      <c r="BC462" s="75"/>
      <c r="BD462" s="75"/>
      <c r="BE462" s="75"/>
      <c r="BF462" s="74"/>
      <c r="BG462" s="74"/>
      <c r="BH462" s="74"/>
      <c r="BI462" s="74"/>
      <c r="BJ462" s="74"/>
      <c r="BK462" s="75"/>
      <c r="BL462" s="75"/>
      <c r="BM462" s="47">
        <f t="shared" si="301"/>
        <v>0</v>
      </c>
      <c r="BN462" s="61"/>
      <c r="BO462" s="60">
        <f t="shared" si="319"/>
        <v>0</v>
      </c>
      <c r="BP462" s="145"/>
      <c r="BQ462" s="137"/>
      <c r="BR462" s="138">
        <v>1</v>
      </c>
      <c r="BS462" s="63">
        <f t="shared" si="303"/>
        <v>0.33333333333333331</v>
      </c>
      <c r="BT462" s="63">
        <f t="shared" si="315"/>
        <v>1</v>
      </c>
      <c r="BU462" s="577">
        <f t="shared" si="320"/>
        <v>1</v>
      </c>
      <c r="BV462" s="566"/>
      <c r="BW462" s="139"/>
      <c r="BX462" s="59">
        <v>55.66</v>
      </c>
      <c r="BY462" s="59">
        <v>88</v>
      </c>
      <c r="BZ462" s="139"/>
      <c r="CA462" s="5">
        <f t="shared" si="304"/>
        <v>88</v>
      </c>
      <c r="CB462" s="59">
        <f t="shared" si="305"/>
        <v>55.66</v>
      </c>
      <c r="CC462" s="587"/>
      <c r="CD462" s="596">
        <f t="shared" si="306"/>
        <v>71.83</v>
      </c>
      <c r="CE462" s="5">
        <f t="shared" si="307"/>
        <v>71.83</v>
      </c>
      <c r="CF462" s="724"/>
      <c r="CG462" s="606"/>
      <c r="CH462" s="707" t="str">
        <f t="shared" si="316"/>
        <v/>
      </c>
      <c r="CI462" s="59" t="str">
        <f t="shared" si="317"/>
        <v/>
      </c>
      <c r="CJ462" s="530" t="e">
        <f t="shared" si="308"/>
        <v>#VALUE!</v>
      </c>
      <c r="CK462" s="727"/>
      <c r="CL462" s="792"/>
    </row>
    <row r="463" spans="1:90" ht="13.15" customHeight="1" thickBot="1" x14ac:dyDescent="0.3">
      <c r="A463" s="738"/>
      <c r="B463" s="130"/>
      <c r="C463" s="715"/>
      <c r="D463" s="384">
        <v>457</v>
      </c>
      <c r="E463" s="202" t="s">
        <v>1060</v>
      </c>
      <c r="F463" s="203" t="s">
        <v>1061</v>
      </c>
      <c r="G463" s="294" t="s">
        <v>1264</v>
      </c>
      <c r="H463" s="101">
        <v>2</v>
      </c>
      <c r="I463" s="102"/>
      <c r="J463" s="103">
        <f t="shared" si="322"/>
        <v>181.09756097560975</v>
      </c>
      <c r="K463" s="102">
        <v>222.75</v>
      </c>
      <c r="L463" s="102">
        <f t="shared" si="296"/>
        <v>362.19512195121951</v>
      </c>
      <c r="M463" s="102">
        <f>H463*K463</f>
        <v>445.5</v>
      </c>
      <c r="N463" s="204">
        <f t="shared" si="310"/>
        <v>247.25250000000003</v>
      </c>
      <c r="O463" s="19">
        <f t="shared" si="311"/>
        <v>77.962499999999991</v>
      </c>
      <c r="P463" s="19">
        <f>N463*H463</f>
        <v>494.50500000000005</v>
      </c>
      <c r="Q463" s="20">
        <f t="shared" si="312"/>
        <v>300.71249999999998</v>
      </c>
      <c r="R463" s="21">
        <f>Q463*H463</f>
        <v>601.42499999999995</v>
      </c>
      <c r="S463" s="205">
        <f t="shared" si="313"/>
        <v>267.3</v>
      </c>
      <c r="T463" s="206">
        <f>H463*S463</f>
        <v>534.6</v>
      </c>
      <c r="U463" s="104"/>
      <c r="V463" s="104"/>
      <c r="W463" s="104"/>
      <c r="X463" s="104"/>
      <c r="Y463" s="104"/>
      <c r="Z463" s="104"/>
      <c r="AA463" s="104"/>
      <c r="AB463" s="104"/>
      <c r="AC463" s="104"/>
      <c r="AD463" s="104"/>
      <c r="AE463" s="104"/>
      <c r="AF463" s="104"/>
      <c r="AG463" s="105">
        <f t="shared" si="321"/>
        <v>0</v>
      </c>
      <c r="AH463" s="106"/>
      <c r="AI463" s="106"/>
      <c r="AJ463" s="106">
        <f t="shared" si="298"/>
        <v>0</v>
      </c>
      <c r="AK463" s="104"/>
      <c r="AL463" s="104"/>
      <c r="AM463" s="104"/>
      <c r="AN463" s="104"/>
      <c r="AO463" s="104"/>
      <c r="AP463" s="107"/>
      <c r="AQ463" s="107"/>
      <c r="AR463" s="107"/>
      <c r="AS463" s="107"/>
      <c r="AT463" s="107"/>
      <c r="AU463" s="107"/>
      <c r="AV463" s="107"/>
      <c r="AW463" s="108">
        <f t="shared" si="318"/>
        <v>0</v>
      </c>
      <c r="AX463" s="109">
        <v>267.3</v>
      </c>
      <c r="AY463" s="126">
        <v>121</v>
      </c>
      <c r="AZ463" s="109">
        <f t="shared" si="300"/>
        <v>0</v>
      </c>
      <c r="BA463" s="127"/>
      <c r="BB463" s="127"/>
      <c r="BC463" s="127"/>
      <c r="BD463" s="127"/>
      <c r="BE463" s="127"/>
      <c r="BF463" s="110"/>
      <c r="BG463" s="110"/>
      <c r="BH463" s="110"/>
      <c r="BI463" s="110"/>
      <c r="BJ463" s="110"/>
      <c r="BK463" s="127"/>
      <c r="BL463" s="127"/>
      <c r="BM463" s="111">
        <f t="shared" si="301"/>
        <v>0</v>
      </c>
      <c r="BN463" s="128"/>
      <c r="BO463" s="113">
        <f t="shared" si="319"/>
        <v>0</v>
      </c>
      <c r="BP463" s="286"/>
      <c r="BQ463" s="206"/>
      <c r="BR463" s="208">
        <v>2</v>
      </c>
      <c r="BS463" s="106">
        <f t="shared" si="303"/>
        <v>0.66666666666666663</v>
      </c>
      <c r="BT463" s="106">
        <f t="shared" si="315"/>
        <v>2</v>
      </c>
      <c r="BU463" s="578">
        <f t="shared" si="320"/>
        <v>2</v>
      </c>
      <c r="BV463" s="567"/>
      <c r="BW463" s="209"/>
      <c r="BX463" s="112">
        <v>136.30000000000001</v>
      </c>
      <c r="BY463" s="112">
        <v>215.5</v>
      </c>
      <c r="BZ463" s="209"/>
      <c r="CA463" s="210">
        <f t="shared" si="304"/>
        <v>215.5</v>
      </c>
      <c r="CB463" s="112">
        <f t="shared" si="305"/>
        <v>121</v>
      </c>
      <c r="CC463" s="588"/>
      <c r="CD463" s="597">
        <f t="shared" si="306"/>
        <v>168.25</v>
      </c>
      <c r="CE463" s="210">
        <f t="shared" si="307"/>
        <v>336.5</v>
      </c>
      <c r="CF463" s="725"/>
      <c r="CG463" s="607"/>
      <c r="CH463" s="708" t="str">
        <f t="shared" si="316"/>
        <v/>
      </c>
      <c r="CI463" s="112" t="str">
        <f t="shared" si="317"/>
        <v/>
      </c>
      <c r="CJ463" s="531" t="e">
        <f t="shared" si="308"/>
        <v>#VALUE!</v>
      </c>
      <c r="CK463" s="728"/>
      <c r="CL463" s="793"/>
    </row>
    <row r="464" spans="1:90" ht="13.15" customHeight="1" x14ac:dyDescent="0.25">
      <c r="A464" s="734" t="s">
        <v>503</v>
      </c>
      <c r="B464" s="91"/>
      <c r="C464" s="711">
        <v>60</v>
      </c>
      <c r="D464" s="382">
        <v>458</v>
      </c>
      <c r="E464" s="193" t="s">
        <v>1064</v>
      </c>
      <c r="F464" s="194" t="s">
        <v>1065</v>
      </c>
      <c r="G464" s="292" t="s">
        <v>1264</v>
      </c>
      <c r="H464" s="92">
        <v>2</v>
      </c>
      <c r="I464" s="115"/>
      <c r="J464" s="116">
        <f t="shared" si="322"/>
        <v>20.325203252032519</v>
      </c>
      <c r="K464" s="115">
        <v>25</v>
      </c>
      <c r="L464" s="115">
        <f t="shared" si="296"/>
        <v>40.650406504065039</v>
      </c>
      <c r="M464" s="115">
        <f>H464*K464</f>
        <v>50</v>
      </c>
      <c r="N464" s="236">
        <f t="shared" si="310"/>
        <v>27.750000000000004</v>
      </c>
      <c r="O464" s="22">
        <f t="shared" si="311"/>
        <v>8.75</v>
      </c>
      <c r="P464" s="22">
        <f>N464*H464</f>
        <v>55.500000000000007</v>
      </c>
      <c r="Q464" s="23">
        <f t="shared" si="312"/>
        <v>33.75</v>
      </c>
      <c r="R464" s="24">
        <f>Q464*H464</f>
        <v>67.5</v>
      </c>
      <c r="S464" s="94">
        <f t="shared" si="313"/>
        <v>30</v>
      </c>
      <c r="T464" s="196">
        <f>H464*S464</f>
        <v>60</v>
      </c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6">
        <f t="shared" si="321"/>
        <v>0</v>
      </c>
      <c r="AH464" s="198"/>
      <c r="AI464" s="198"/>
      <c r="AJ464" s="198">
        <f t="shared" si="298"/>
        <v>0</v>
      </c>
      <c r="AK464" s="95"/>
      <c r="AL464" s="95"/>
      <c r="AM464" s="95"/>
      <c r="AN464" s="95"/>
      <c r="AO464" s="95"/>
      <c r="AP464" s="97"/>
      <c r="AQ464" s="97"/>
      <c r="AR464" s="97"/>
      <c r="AS464" s="97"/>
      <c r="AT464" s="97"/>
      <c r="AU464" s="97"/>
      <c r="AV464" s="97"/>
      <c r="AW464" s="98">
        <f t="shared" si="318"/>
        <v>0</v>
      </c>
      <c r="AX464" s="118">
        <v>30</v>
      </c>
      <c r="AY464" s="119">
        <v>8.08</v>
      </c>
      <c r="AZ464" s="118">
        <f t="shared" ref="AZ464:AZ487" si="323">AW464*AY464</f>
        <v>0</v>
      </c>
      <c r="BA464" s="120"/>
      <c r="BB464" s="120"/>
      <c r="BC464" s="120"/>
      <c r="BD464" s="120"/>
      <c r="BE464" s="120"/>
      <c r="BF464" s="121"/>
      <c r="BG464" s="121"/>
      <c r="BH464" s="121"/>
      <c r="BI464" s="121"/>
      <c r="BJ464" s="121"/>
      <c r="BK464" s="120"/>
      <c r="BL464" s="120"/>
      <c r="BM464" s="100">
        <f t="shared" si="301"/>
        <v>0</v>
      </c>
      <c r="BN464" s="122"/>
      <c r="BO464" s="123">
        <f t="shared" si="319"/>
        <v>0</v>
      </c>
      <c r="BP464" s="243"/>
      <c r="BQ464" s="196"/>
      <c r="BR464" s="197">
        <v>2</v>
      </c>
      <c r="BS464" s="198">
        <f t="shared" si="303"/>
        <v>0.66666666666666663</v>
      </c>
      <c r="BT464" s="198">
        <f t="shared" si="315"/>
        <v>2</v>
      </c>
      <c r="BU464" s="579">
        <f t="shared" si="320"/>
        <v>2</v>
      </c>
      <c r="BV464" s="565"/>
      <c r="BW464" s="200"/>
      <c r="BX464" s="199">
        <v>10.47</v>
      </c>
      <c r="BY464" s="199">
        <v>28.46</v>
      </c>
      <c r="BZ464" s="200"/>
      <c r="CA464" s="201">
        <f t="shared" si="304"/>
        <v>28.46</v>
      </c>
      <c r="CB464" s="199">
        <f t="shared" si="305"/>
        <v>8.08</v>
      </c>
      <c r="CC464" s="586"/>
      <c r="CD464" s="595">
        <f t="shared" si="306"/>
        <v>18.27</v>
      </c>
      <c r="CE464" s="201">
        <f t="shared" si="307"/>
        <v>36.54</v>
      </c>
      <c r="CF464" s="723">
        <f>SUM(CE464:CE468)</f>
        <v>750.57999999999993</v>
      </c>
      <c r="CG464" s="605"/>
      <c r="CH464" s="706" t="str">
        <f t="shared" si="316"/>
        <v/>
      </c>
      <c r="CI464" s="199" t="str">
        <f t="shared" si="317"/>
        <v/>
      </c>
      <c r="CJ464" s="529" t="e">
        <f t="shared" si="308"/>
        <v>#VALUE!</v>
      </c>
      <c r="CK464" s="732" t="e">
        <f>SUM(CJ464:CJ468)</f>
        <v>#VALUE!</v>
      </c>
      <c r="CL464" s="794" t="e">
        <f>(CF464-CK464)/CF464</f>
        <v>#VALUE!</v>
      </c>
    </row>
    <row r="465" spans="1:90" ht="13.15" customHeight="1" x14ac:dyDescent="0.25">
      <c r="A465" s="737"/>
      <c r="B465" s="37">
        <v>51</v>
      </c>
      <c r="C465" s="714"/>
      <c r="D465" s="383">
        <v>459</v>
      </c>
      <c r="E465" s="131" t="s">
        <v>1066</v>
      </c>
      <c r="F465" s="182" t="s">
        <v>1067</v>
      </c>
      <c r="G465" s="293" t="s">
        <v>1264</v>
      </c>
      <c r="H465" s="9">
        <v>1</v>
      </c>
      <c r="I465" s="80"/>
      <c r="J465" s="81">
        <f t="shared" si="322"/>
        <v>40.650406504065039</v>
      </c>
      <c r="K465" s="80">
        <v>50</v>
      </c>
      <c r="L465" s="80">
        <f t="shared" si="296"/>
        <v>40.650406504065039</v>
      </c>
      <c r="M465" s="80">
        <f>H465*K465</f>
        <v>50</v>
      </c>
      <c r="N465" s="140">
        <f t="shared" si="310"/>
        <v>55.500000000000007</v>
      </c>
      <c r="O465" s="10">
        <f t="shared" si="311"/>
        <v>17.5</v>
      </c>
      <c r="P465" s="10">
        <f>N465*H465</f>
        <v>55.500000000000007</v>
      </c>
      <c r="Q465" s="11">
        <f t="shared" si="312"/>
        <v>67.5</v>
      </c>
      <c r="R465" s="12">
        <f>Q465*H465</f>
        <v>67.5</v>
      </c>
      <c r="S465" s="4">
        <f t="shared" si="313"/>
        <v>60</v>
      </c>
      <c r="T465" s="137">
        <f>H465*S465</f>
        <v>60</v>
      </c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4">
        <f t="shared" si="321"/>
        <v>0</v>
      </c>
      <c r="AH465" s="63"/>
      <c r="AI465" s="63"/>
      <c r="AJ465" s="63">
        <f t="shared" si="298"/>
        <v>0</v>
      </c>
      <c r="AK465" s="43"/>
      <c r="AL465" s="43"/>
      <c r="AM465" s="43"/>
      <c r="AN465" s="43"/>
      <c r="AO465" s="43"/>
      <c r="AP465" s="54"/>
      <c r="AQ465" s="54"/>
      <c r="AR465" s="54"/>
      <c r="AS465" s="54"/>
      <c r="AT465" s="54"/>
      <c r="AU465" s="54"/>
      <c r="AV465" s="54"/>
      <c r="AW465" s="45">
        <f t="shared" si="318"/>
        <v>0</v>
      </c>
      <c r="AX465" s="51">
        <v>60</v>
      </c>
      <c r="AY465" s="46">
        <v>23.51</v>
      </c>
      <c r="AZ465" s="51">
        <f t="shared" si="323"/>
        <v>0</v>
      </c>
      <c r="BA465" s="75"/>
      <c r="BB465" s="75"/>
      <c r="BC465" s="75"/>
      <c r="BD465" s="75"/>
      <c r="BE465" s="75"/>
      <c r="BF465" s="74"/>
      <c r="BG465" s="74"/>
      <c r="BH465" s="74"/>
      <c r="BI465" s="74"/>
      <c r="BJ465" s="74"/>
      <c r="BK465" s="75"/>
      <c r="BL465" s="75"/>
      <c r="BM465" s="47">
        <f t="shared" si="301"/>
        <v>0</v>
      </c>
      <c r="BN465" s="61"/>
      <c r="BO465" s="60">
        <f t="shared" si="319"/>
        <v>0</v>
      </c>
      <c r="BP465" s="141"/>
      <c r="BQ465" s="137"/>
      <c r="BR465" s="138">
        <v>1</v>
      </c>
      <c r="BS465" s="63">
        <f t="shared" si="303"/>
        <v>0.33333333333333331</v>
      </c>
      <c r="BT465" s="63">
        <f t="shared" si="315"/>
        <v>1</v>
      </c>
      <c r="BU465" s="577">
        <f t="shared" si="320"/>
        <v>1</v>
      </c>
      <c r="BV465" s="566"/>
      <c r="BW465" s="139"/>
      <c r="BX465" s="59">
        <v>22.32</v>
      </c>
      <c r="BY465" s="59">
        <v>60.64</v>
      </c>
      <c r="BZ465" s="139"/>
      <c r="CA465" s="5">
        <f t="shared" si="304"/>
        <v>60</v>
      </c>
      <c r="CB465" s="59">
        <f t="shared" si="305"/>
        <v>22.32</v>
      </c>
      <c r="CC465" s="587"/>
      <c r="CD465" s="596">
        <f t="shared" si="306"/>
        <v>41.16</v>
      </c>
      <c r="CE465" s="5">
        <f t="shared" si="307"/>
        <v>41.16</v>
      </c>
      <c r="CF465" s="724"/>
      <c r="CG465" s="606"/>
      <c r="CH465" s="707" t="str">
        <f t="shared" si="316"/>
        <v/>
      </c>
      <c r="CI465" s="59" t="str">
        <f t="shared" si="317"/>
        <v/>
      </c>
      <c r="CJ465" s="530" t="e">
        <f t="shared" si="308"/>
        <v>#VALUE!</v>
      </c>
      <c r="CK465" s="727"/>
      <c r="CL465" s="792"/>
    </row>
    <row r="466" spans="1:90" ht="13.15" customHeight="1" x14ac:dyDescent="0.25">
      <c r="A466" s="737"/>
      <c r="B466" s="37"/>
      <c r="C466" s="714"/>
      <c r="D466" s="383">
        <v>460</v>
      </c>
      <c r="E466" s="132" t="s">
        <v>96</v>
      </c>
      <c r="F466" s="183" t="s">
        <v>97</v>
      </c>
      <c r="G466" s="293" t="s">
        <v>1264</v>
      </c>
      <c r="H466" s="9"/>
      <c r="I466" s="79"/>
      <c r="J466" s="68"/>
      <c r="K466" s="79"/>
      <c r="L466" s="79">
        <f t="shared" si="296"/>
        <v>0</v>
      </c>
      <c r="M466" s="79"/>
      <c r="N466" s="140"/>
      <c r="O466" s="10"/>
      <c r="P466" s="10"/>
      <c r="Q466" s="11"/>
      <c r="R466" s="12"/>
      <c r="S466" s="4"/>
      <c r="T466" s="137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4">
        <f t="shared" si="321"/>
        <v>0</v>
      </c>
      <c r="AH466" s="63"/>
      <c r="AI466" s="63"/>
      <c r="AJ466" s="63">
        <f t="shared" si="298"/>
        <v>0</v>
      </c>
      <c r="AK466" s="43"/>
      <c r="AL466" s="43"/>
      <c r="AM466" s="43"/>
      <c r="AN466" s="43"/>
      <c r="AO466" s="43"/>
      <c r="AP466" s="54"/>
      <c r="AQ466" s="54"/>
      <c r="AR466" s="54"/>
      <c r="AS466" s="54"/>
      <c r="AT466" s="54"/>
      <c r="AU466" s="54"/>
      <c r="AV466" s="54"/>
      <c r="AW466" s="45">
        <f t="shared" si="318"/>
        <v>0</v>
      </c>
      <c r="AX466" s="58"/>
      <c r="AY466" s="58"/>
      <c r="AZ466" s="58">
        <f t="shared" si="323"/>
        <v>0</v>
      </c>
      <c r="BA466" s="75"/>
      <c r="BB466" s="75"/>
      <c r="BC466" s="75"/>
      <c r="BD466" s="75"/>
      <c r="BE466" s="75"/>
      <c r="BF466" s="74">
        <v>1</v>
      </c>
      <c r="BG466" s="74"/>
      <c r="BH466" s="74"/>
      <c r="BI466" s="74"/>
      <c r="BJ466" s="74">
        <v>1</v>
      </c>
      <c r="BK466" s="75"/>
      <c r="BL466" s="75"/>
      <c r="BM466" s="47">
        <f t="shared" si="301"/>
        <v>2</v>
      </c>
      <c r="BN466" s="47">
        <v>49</v>
      </c>
      <c r="BO466" s="47">
        <f t="shared" si="319"/>
        <v>98</v>
      </c>
      <c r="BP466" s="136"/>
      <c r="BQ466" s="137"/>
      <c r="BR466" s="138">
        <v>2</v>
      </c>
      <c r="BS466" s="63">
        <f t="shared" si="303"/>
        <v>0.66666666666666663</v>
      </c>
      <c r="BT466" s="63">
        <f t="shared" si="315"/>
        <v>2</v>
      </c>
      <c r="BU466" s="577">
        <f t="shared" si="320"/>
        <v>2</v>
      </c>
      <c r="BV466" s="566"/>
      <c r="BW466" s="139"/>
      <c r="BX466" s="59">
        <v>25.88</v>
      </c>
      <c r="BY466" s="59">
        <v>70.33</v>
      </c>
      <c r="BZ466" s="139"/>
      <c r="CA466" s="5">
        <f t="shared" si="304"/>
        <v>49</v>
      </c>
      <c r="CB466" s="59">
        <f t="shared" si="305"/>
        <v>25.88</v>
      </c>
      <c r="CC466" s="587"/>
      <c r="CD466" s="596">
        <f t="shared" si="306"/>
        <v>37.44</v>
      </c>
      <c r="CE466" s="5">
        <f t="shared" si="307"/>
        <v>74.88</v>
      </c>
      <c r="CF466" s="724"/>
      <c r="CG466" s="606"/>
      <c r="CH466" s="707" t="str">
        <f t="shared" si="316"/>
        <v/>
      </c>
      <c r="CI466" s="59" t="str">
        <f t="shared" si="317"/>
        <v/>
      </c>
      <c r="CJ466" s="530" t="e">
        <f t="shared" si="308"/>
        <v>#VALUE!</v>
      </c>
      <c r="CK466" s="727"/>
      <c r="CL466" s="792"/>
    </row>
    <row r="467" spans="1:90" ht="13.15" customHeight="1" x14ac:dyDescent="0.25">
      <c r="A467" s="737"/>
      <c r="B467" s="154"/>
      <c r="C467" s="714"/>
      <c r="D467" s="383">
        <v>461</v>
      </c>
      <c r="E467" s="131" t="s">
        <v>1068</v>
      </c>
      <c r="F467" s="182" t="s">
        <v>1069</v>
      </c>
      <c r="G467" s="293" t="s">
        <v>1264</v>
      </c>
      <c r="H467" s="9">
        <v>1</v>
      </c>
      <c r="I467" s="80"/>
      <c r="J467" s="81">
        <f t="shared" si="322"/>
        <v>235.77235772357724</v>
      </c>
      <c r="K467" s="80">
        <v>290</v>
      </c>
      <c r="L467" s="80">
        <f t="shared" si="296"/>
        <v>235.77235772357724</v>
      </c>
      <c r="M467" s="80">
        <f>H467*K467</f>
        <v>290</v>
      </c>
      <c r="N467" s="140">
        <f t="shared" si="310"/>
        <v>321.90000000000003</v>
      </c>
      <c r="O467" s="10">
        <f t="shared" si="311"/>
        <v>101.5</v>
      </c>
      <c r="P467" s="10">
        <f>N467*H467</f>
        <v>321.90000000000003</v>
      </c>
      <c r="Q467" s="11">
        <f t="shared" si="312"/>
        <v>391.5</v>
      </c>
      <c r="R467" s="12">
        <f>Q467*H467</f>
        <v>391.5</v>
      </c>
      <c r="S467" s="4">
        <f t="shared" si="313"/>
        <v>348</v>
      </c>
      <c r="T467" s="137">
        <f>H467*S467</f>
        <v>348</v>
      </c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4">
        <f t="shared" si="321"/>
        <v>0</v>
      </c>
      <c r="AH467" s="63"/>
      <c r="AI467" s="63"/>
      <c r="AJ467" s="63">
        <f t="shared" si="298"/>
        <v>0</v>
      </c>
      <c r="AK467" s="43"/>
      <c r="AL467" s="43"/>
      <c r="AM467" s="43"/>
      <c r="AN467" s="43"/>
      <c r="AO467" s="43"/>
      <c r="AP467" s="54"/>
      <c r="AQ467" s="54"/>
      <c r="AR467" s="54"/>
      <c r="AS467" s="54"/>
      <c r="AT467" s="54"/>
      <c r="AU467" s="54"/>
      <c r="AV467" s="54"/>
      <c r="AW467" s="45">
        <f t="shared" si="318"/>
        <v>0</v>
      </c>
      <c r="AX467" s="51">
        <v>348</v>
      </c>
      <c r="AY467" s="46">
        <v>80</v>
      </c>
      <c r="AZ467" s="51">
        <f t="shared" si="323"/>
        <v>0</v>
      </c>
      <c r="BA467" s="75"/>
      <c r="BB467" s="75"/>
      <c r="BC467" s="75"/>
      <c r="BD467" s="75"/>
      <c r="BE467" s="75"/>
      <c r="BF467" s="74"/>
      <c r="BG467" s="74"/>
      <c r="BH467" s="74"/>
      <c r="BI467" s="74"/>
      <c r="BJ467" s="74"/>
      <c r="BK467" s="75"/>
      <c r="BL467" s="75"/>
      <c r="BM467" s="47">
        <f t="shared" si="301"/>
        <v>0</v>
      </c>
      <c r="BN467" s="61"/>
      <c r="BO467" s="60">
        <f t="shared" si="319"/>
        <v>0</v>
      </c>
      <c r="BP467" s="141"/>
      <c r="BQ467" s="137"/>
      <c r="BR467" s="138">
        <v>1</v>
      </c>
      <c r="BS467" s="63">
        <f t="shared" si="303"/>
        <v>0.33333333333333331</v>
      </c>
      <c r="BT467" s="63">
        <f t="shared" si="315"/>
        <v>1</v>
      </c>
      <c r="BU467" s="577">
        <f t="shared" si="320"/>
        <v>1</v>
      </c>
      <c r="BV467" s="566"/>
      <c r="BW467" s="139"/>
      <c r="BX467" s="59">
        <v>184.38</v>
      </c>
      <c r="BY467" s="59">
        <v>501.03</v>
      </c>
      <c r="BZ467" s="139"/>
      <c r="CA467" s="5">
        <f t="shared" si="304"/>
        <v>348</v>
      </c>
      <c r="CB467" s="59">
        <f t="shared" si="305"/>
        <v>80</v>
      </c>
      <c r="CC467" s="587"/>
      <c r="CD467" s="596">
        <f t="shared" si="306"/>
        <v>214</v>
      </c>
      <c r="CE467" s="5">
        <f t="shared" si="307"/>
        <v>214</v>
      </c>
      <c r="CF467" s="724"/>
      <c r="CG467" s="606"/>
      <c r="CH467" s="707" t="str">
        <f t="shared" si="316"/>
        <v/>
      </c>
      <c r="CI467" s="59" t="str">
        <f t="shared" si="317"/>
        <v/>
      </c>
      <c r="CJ467" s="530" t="e">
        <f t="shared" si="308"/>
        <v>#VALUE!</v>
      </c>
      <c r="CK467" s="727"/>
      <c r="CL467" s="792"/>
    </row>
    <row r="468" spans="1:90" ht="13.15" customHeight="1" thickBot="1" x14ac:dyDescent="0.3">
      <c r="A468" s="738"/>
      <c r="B468" s="130">
        <v>52</v>
      </c>
      <c r="C468" s="715"/>
      <c r="D468" s="384">
        <v>462</v>
      </c>
      <c r="E468" s="202" t="s">
        <v>1070</v>
      </c>
      <c r="F468" s="203" t="s">
        <v>1071</v>
      </c>
      <c r="G468" s="294" t="s">
        <v>1264</v>
      </c>
      <c r="H468" s="101">
        <v>2</v>
      </c>
      <c r="I468" s="102"/>
      <c r="J468" s="103">
        <f t="shared" si="322"/>
        <v>219.51219512195124</v>
      </c>
      <c r="K468" s="102">
        <v>270</v>
      </c>
      <c r="L468" s="102">
        <f t="shared" si="296"/>
        <v>439.02439024390247</v>
      </c>
      <c r="M468" s="102">
        <f>H468*K468</f>
        <v>540</v>
      </c>
      <c r="N468" s="204">
        <f t="shared" si="310"/>
        <v>299.70000000000005</v>
      </c>
      <c r="O468" s="19">
        <f t="shared" si="311"/>
        <v>94.5</v>
      </c>
      <c r="P468" s="19">
        <f>N468*H468</f>
        <v>599.40000000000009</v>
      </c>
      <c r="Q468" s="20">
        <f t="shared" si="312"/>
        <v>364.5</v>
      </c>
      <c r="R468" s="21">
        <f>Q468*H468</f>
        <v>729</v>
      </c>
      <c r="S468" s="205">
        <f t="shared" si="313"/>
        <v>324</v>
      </c>
      <c r="T468" s="206">
        <f>H468*S468</f>
        <v>648</v>
      </c>
      <c r="U468" s="104"/>
      <c r="V468" s="104"/>
      <c r="W468" s="104"/>
      <c r="X468" s="104"/>
      <c r="Y468" s="104"/>
      <c r="Z468" s="104"/>
      <c r="AA468" s="104"/>
      <c r="AB468" s="104"/>
      <c r="AC468" s="104"/>
      <c r="AD468" s="104"/>
      <c r="AE468" s="104"/>
      <c r="AF468" s="104"/>
      <c r="AG468" s="105">
        <f t="shared" si="321"/>
        <v>0</v>
      </c>
      <c r="AH468" s="106"/>
      <c r="AI468" s="106"/>
      <c r="AJ468" s="106">
        <f t="shared" si="298"/>
        <v>0</v>
      </c>
      <c r="AK468" s="104"/>
      <c r="AL468" s="104"/>
      <c r="AM468" s="104"/>
      <c r="AN468" s="104"/>
      <c r="AO468" s="104"/>
      <c r="AP468" s="107"/>
      <c r="AQ468" s="107"/>
      <c r="AR468" s="107"/>
      <c r="AS468" s="107"/>
      <c r="AT468" s="107"/>
      <c r="AU468" s="107"/>
      <c r="AV468" s="107"/>
      <c r="AW468" s="108">
        <f t="shared" si="318"/>
        <v>0</v>
      </c>
      <c r="AX468" s="109">
        <v>324</v>
      </c>
      <c r="AY468" s="126">
        <v>60</v>
      </c>
      <c r="AZ468" s="109">
        <f t="shared" si="323"/>
        <v>0</v>
      </c>
      <c r="BA468" s="127"/>
      <c r="BB468" s="127"/>
      <c r="BC468" s="127"/>
      <c r="BD468" s="127"/>
      <c r="BE468" s="127"/>
      <c r="BF468" s="110"/>
      <c r="BG468" s="110"/>
      <c r="BH468" s="110"/>
      <c r="BI468" s="110"/>
      <c r="BJ468" s="110"/>
      <c r="BK468" s="127"/>
      <c r="BL468" s="127"/>
      <c r="BM468" s="111">
        <f t="shared" si="301"/>
        <v>0</v>
      </c>
      <c r="BN468" s="128"/>
      <c r="BO468" s="113">
        <f t="shared" si="319"/>
        <v>0</v>
      </c>
      <c r="BP468" s="207"/>
      <c r="BQ468" s="206"/>
      <c r="BR468" s="208">
        <v>2</v>
      </c>
      <c r="BS468" s="106">
        <f t="shared" si="303"/>
        <v>0.66666666666666663</v>
      </c>
      <c r="BT468" s="106">
        <f t="shared" si="315"/>
        <v>2</v>
      </c>
      <c r="BU468" s="578">
        <f t="shared" si="320"/>
        <v>2</v>
      </c>
      <c r="BV468" s="567"/>
      <c r="BW468" s="209"/>
      <c r="BX468" s="112">
        <v>208.26</v>
      </c>
      <c r="BY468" s="112">
        <v>565.91999999999996</v>
      </c>
      <c r="BZ468" s="209"/>
      <c r="CA468" s="210">
        <f t="shared" si="304"/>
        <v>324</v>
      </c>
      <c r="CB468" s="112">
        <f t="shared" si="305"/>
        <v>60</v>
      </c>
      <c r="CC468" s="588"/>
      <c r="CD468" s="597">
        <f t="shared" si="306"/>
        <v>192</v>
      </c>
      <c r="CE468" s="210">
        <f t="shared" si="307"/>
        <v>384</v>
      </c>
      <c r="CF468" s="725"/>
      <c r="CG468" s="607"/>
      <c r="CH468" s="708" t="str">
        <f t="shared" si="316"/>
        <v/>
      </c>
      <c r="CI468" s="112" t="str">
        <f t="shared" si="317"/>
        <v/>
      </c>
      <c r="CJ468" s="531" t="e">
        <f t="shared" si="308"/>
        <v>#VALUE!</v>
      </c>
      <c r="CK468" s="728"/>
      <c r="CL468" s="793"/>
    </row>
    <row r="469" spans="1:90" ht="13.15" customHeight="1" x14ac:dyDescent="0.25">
      <c r="A469" s="734" t="s">
        <v>504</v>
      </c>
      <c r="B469" s="91"/>
      <c r="C469" s="711">
        <v>61</v>
      </c>
      <c r="D469" s="382">
        <v>463</v>
      </c>
      <c r="E469" s="193" t="s">
        <v>1072</v>
      </c>
      <c r="F469" s="194" t="s">
        <v>1073</v>
      </c>
      <c r="G469" s="292" t="s">
        <v>1264</v>
      </c>
      <c r="H469" s="92">
        <v>3</v>
      </c>
      <c r="I469" s="115"/>
      <c r="J469" s="116">
        <f t="shared" si="322"/>
        <v>27.235772357723576</v>
      </c>
      <c r="K469" s="115">
        <v>33.5</v>
      </c>
      <c r="L469" s="115">
        <f t="shared" si="296"/>
        <v>81.707317073170728</v>
      </c>
      <c r="M469" s="115">
        <f>H469*K469</f>
        <v>100.5</v>
      </c>
      <c r="N469" s="236">
        <f t="shared" si="310"/>
        <v>37.185000000000002</v>
      </c>
      <c r="O469" s="22">
        <f t="shared" si="311"/>
        <v>11.725</v>
      </c>
      <c r="P469" s="22">
        <f>N469*H469</f>
        <v>111.55500000000001</v>
      </c>
      <c r="Q469" s="23">
        <f t="shared" si="312"/>
        <v>45.225000000000001</v>
      </c>
      <c r="R469" s="24">
        <f>Q469*H469</f>
        <v>135.67500000000001</v>
      </c>
      <c r="S469" s="94">
        <f t="shared" si="313"/>
        <v>40.199999999999996</v>
      </c>
      <c r="T469" s="196">
        <f>H469*S469</f>
        <v>120.6</v>
      </c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6">
        <f t="shared" si="321"/>
        <v>0</v>
      </c>
      <c r="AH469" s="198"/>
      <c r="AI469" s="198"/>
      <c r="AJ469" s="198">
        <f t="shared" ref="AJ469:AJ488" si="324">AG469*AI469</f>
        <v>0</v>
      </c>
      <c r="AK469" s="95"/>
      <c r="AL469" s="95"/>
      <c r="AM469" s="95"/>
      <c r="AN469" s="95">
        <v>1</v>
      </c>
      <c r="AO469" s="95"/>
      <c r="AP469" s="97"/>
      <c r="AQ469" s="97"/>
      <c r="AR469" s="97"/>
      <c r="AS469" s="97"/>
      <c r="AT469" s="97"/>
      <c r="AU469" s="97"/>
      <c r="AV469" s="97"/>
      <c r="AW469" s="98">
        <f t="shared" si="318"/>
        <v>1</v>
      </c>
      <c r="AX469" s="118">
        <v>40.200000000000003</v>
      </c>
      <c r="AY469" s="118">
        <v>17.43</v>
      </c>
      <c r="AZ469" s="118">
        <f t="shared" si="323"/>
        <v>17.43</v>
      </c>
      <c r="BA469" s="121"/>
      <c r="BB469" s="121"/>
      <c r="BC469" s="121"/>
      <c r="BD469" s="121"/>
      <c r="BE469" s="121"/>
      <c r="BF469" s="121"/>
      <c r="BG469" s="121"/>
      <c r="BH469" s="121"/>
      <c r="BI469" s="121"/>
      <c r="BJ469" s="121"/>
      <c r="BK469" s="121"/>
      <c r="BL469" s="121"/>
      <c r="BM469" s="100">
        <f t="shared" si="301"/>
        <v>0</v>
      </c>
      <c r="BN469" s="123"/>
      <c r="BO469" s="123">
        <f t="shared" si="319"/>
        <v>0</v>
      </c>
      <c r="BP469" s="243"/>
      <c r="BQ469" s="196"/>
      <c r="BR469" s="197">
        <v>3</v>
      </c>
      <c r="BS469" s="198">
        <f t="shared" si="303"/>
        <v>1.3333333333333333</v>
      </c>
      <c r="BT469" s="198">
        <f t="shared" si="315"/>
        <v>3</v>
      </c>
      <c r="BU469" s="579">
        <f t="shared" si="320"/>
        <v>3</v>
      </c>
      <c r="BV469" s="565"/>
      <c r="BW469" s="200"/>
      <c r="BX469" s="199">
        <v>16.88</v>
      </c>
      <c r="BY469" s="199">
        <v>45.88</v>
      </c>
      <c r="BZ469" s="200"/>
      <c r="CA469" s="201">
        <f t="shared" si="304"/>
        <v>40.200000000000003</v>
      </c>
      <c r="CB469" s="199">
        <f t="shared" si="305"/>
        <v>16.88</v>
      </c>
      <c r="CC469" s="586"/>
      <c r="CD469" s="595">
        <f t="shared" si="306"/>
        <v>28.54</v>
      </c>
      <c r="CE469" s="201">
        <f t="shared" si="307"/>
        <v>85.62</v>
      </c>
      <c r="CF469" s="723">
        <f>SUM(CE469:CE474)</f>
        <v>323.85000000000002</v>
      </c>
      <c r="CG469" s="605"/>
      <c r="CH469" s="706" t="str">
        <f t="shared" si="316"/>
        <v/>
      </c>
      <c r="CI469" s="199" t="str">
        <f t="shared" si="317"/>
        <v/>
      </c>
      <c r="CJ469" s="529" t="e">
        <f t="shared" si="308"/>
        <v>#VALUE!</v>
      </c>
      <c r="CK469" s="732" t="e">
        <f>SUM(CJ469:CJ474)</f>
        <v>#VALUE!</v>
      </c>
      <c r="CL469" s="794" t="e">
        <f>(CF469-CK469)/CF469</f>
        <v>#VALUE!</v>
      </c>
    </row>
    <row r="470" spans="1:90" ht="13.15" customHeight="1" x14ac:dyDescent="0.25">
      <c r="A470" s="737"/>
      <c r="B470" s="37"/>
      <c r="C470" s="714"/>
      <c r="D470" s="383">
        <v>464</v>
      </c>
      <c r="E470" s="131" t="s">
        <v>1074</v>
      </c>
      <c r="F470" s="182" t="s">
        <v>1075</v>
      </c>
      <c r="G470" s="293" t="s">
        <v>1264</v>
      </c>
      <c r="H470" s="9">
        <v>1</v>
      </c>
      <c r="I470" s="80"/>
      <c r="J470" s="81">
        <f t="shared" si="322"/>
        <v>52.845528455284551</v>
      </c>
      <c r="K470" s="80">
        <v>65</v>
      </c>
      <c r="L470" s="80">
        <f t="shared" si="296"/>
        <v>52.845528455284551</v>
      </c>
      <c r="M470" s="80">
        <f>H470*K470</f>
        <v>65</v>
      </c>
      <c r="N470" s="140">
        <f t="shared" si="310"/>
        <v>72.150000000000006</v>
      </c>
      <c r="O470" s="10">
        <f t="shared" si="311"/>
        <v>22.75</v>
      </c>
      <c r="P470" s="10">
        <f>N470*H470</f>
        <v>72.150000000000006</v>
      </c>
      <c r="Q470" s="11">
        <f t="shared" si="312"/>
        <v>87.75</v>
      </c>
      <c r="R470" s="12">
        <f>Q470*H470</f>
        <v>87.75</v>
      </c>
      <c r="S470" s="4">
        <f t="shared" si="313"/>
        <v>78</v>
      </c>
      <c r="T470" s="137">
        <f>H470*S470</f>
        <v>78</v>
      </c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4">
        <f t="shared" si="321"/>
        <v>0</v>
      </c>
      <c r="AH470" s="63"/>
      <c r="AI470" s="63"/>
      <c r="AJ470" s="63">
        <f t="shared" si="324"/>
        <v>0</v>
      </c>
      <c r="AK470" s="43"/>
      <c r="AL470" s="43"/>
      <c r="AM470" s="43"/>
      <c r="AN470" s="43"/>
      <c r="AO470" s="43"/>
      <c r="AP470" s="54"/>
      <c r="AQ470" s="54"/>
      <c r="AR470" s="54"/>
      <c r="AS470" s="54"/>
      <c r="AT470" s="54"/>
      <c r="AU470" s="54"/>
      <c r="AV470" s="54"/>
      <c r="AW470" s="45">
        <f t="shared" si="318"/>
        <v>0</v>
      </c>
      <c r="AX470" s="51">
        <v>78</v>
      </c>
      <c r="AY470" s="46">
        <v>40.659999999999997</v>
      </c>
      <c r="AZ470" s="51">
        <f t="shared" si="323"/>
        <v>0</v>
      </c>
      <c r="BA470" s="75"/>
      <c r="BB470" s="75"/>
      <c r="BC470" s="75"/>
      <c r="BD470" s="75"/>
      <c r="BE470" s="75"/>
      <c r="BF470" s="74"/>
      <c r="BG470" s="74"/>
      <c r="BH470" s="74"/>
      <c r="BI470" s="74"/>
      <c r="BJ470" s="74"/>
      <c r="BK470" s="75"/>
      <c r="BL470" s="75"/>
      <c r="BM470" s="47">
        <f t="shared" si="301"/>
        <v>0</v>
      </c>
      <c r="BN470" s="61"/>
      <c r="BO470" s="60">
        <f t="shared" si="319"/>
        <v>0</v>
      </c>
      <c r="BP470" s="141"/>
      <c r="BQ470" s="137"/>
      <c r="BR470" s="138">
        <v>1</v>
      </c>
      <c r="BS470" s="63">
        <f t="shared" si="303"/>
        <v>0.33333333333333331</v>
      </c>
      <c r="BT470" s="63">
        <f t="shared" si="315"/>
        <v>1</v>
      </c>
      <c r="BU470" s="577">
        <f t="shared" si="320"/>
        <v>1</v>
      </c>
      <c r="BV470" s="566"/>
      <c r="BW470" s="139"/>
      <c r="BX470" s="59">
        <v>56.64</v>
      </c>
      <c r="BY470" s="59">
        <v>153.91999999999999</v>
      </c>
      <c r="BZ470" s="139"/>
      <c r="CA470" s="5">
        <f t="shared" si="304"/>
        <v>78</v>
      </c>
      <c r="CB470" s="59">
        <f t="shared" si="305"/>
        <v>40.659999999999997</v>
      </c>
      <c r="CC470" s="587"/>
      <c r="CD470" s="596">
        <f t="shared" si="306"/>
        <v>59.33</v>
      </c>
      <c r="CE470" s="5">
        <f t="shared" si="307"/>
        <v>59.33</v>
      </c>
      <c r="CF470" s="724"/>
      <c r="CG470" s="606"/>
      <c r="CH470" s="707" t="str">
        <f t="shared" si="316"/>
        <v/>
      </c>
      <c r="CI470" s="59" t="str">
        <f t="shared" si="317"/>
        <v/>
      </c>
      <c r="CJ470" s="530" t="e">
        <f t="shared" si="308"/>
        <v>#VALUE!</v>
      </c>
      <c r="CK470" s="727"/>
      <c r="CL470" s="792"/>
    </row>
    <row r="471" spans="1:90" ht="13.15" customHeight="1" x14ac:dyDescent="0.25">
      <c r="A471" s="737"/>
      <c r="B471" s="37">
        <v>35</v>
      </c>
      <c r="C471" s="714"/>
      <c r="D471" s="383">
        <v>465</v>
      </c>
      <c r="E471" s="131" t="s">
        <v>1279</v>
      </c>
      <c r="F471" s="182" t="s">
        <v>1278</v>
      </c>
      <c r="G471" s="293" t="s">
        <v>1264</v>
      </c>
      <c r="H471" s="9"/>
      <c r="I471" s="79"/>
      <c r="J471" s="68"/>
      <c r="K471" s="79"/>
      <c r="L471" s="79">
        <f t="shared" si="296"/>
        <v>0</v>
      </c>
      <c r="M471" s="79"/>
      <c r="N471" s="140"/>
      <c r="O471" s="10"/>
      <c r="P471" s="10"/>
      <c r="Q471" s="11"/>
      <c r="R471" s="12"/>
      <c r="S471" s="4"/>
      <c r="T471" s="137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>
        <v>2</v>
      </c>
      <c r="AG471" s="44">
        <f t="shared" si="321"/>
        <v>0</v>
      </c>
      <c r="AH471" s="63"/>
      <c r="AI471" s="63"/>
      <c r="AJ471" s="63">
        <f t="shared" si="324"/>
        <v>0</v>
      </c>
      <c r="AK471" s="43"/>
      <c r="AL471" s="43"/>
      <c r="AM471" s="43"/>
      <c r="AN471" s="43"/>
      <c r="AO471" s="43"/>
      <c r="AP471" s="54"/>
      <c r="AQ471" s="54"/>
      <c r="AR471" s="54"/>
      <c r="AS471" s="54"/>
      <c r="AT471" s="54"/>
      <c r="AU471" s="54"/>
      <c r="AV471" s="54"/>
      <c r="AW471" s="45">
        <f t="shared" si="318"/>
        <v>2</v>
      </c>
      <c r="AX471" s="50"/>
      <c r="AY471" s="50">
        <v>12.14</v>
      </c>
      <c r="AZ471" s="50">
        <f t="shared" si="323"/>
        <v>24.28</v>
      </c>
      <c r="BA471" s="74"/>
      <c r="BB471" s="74"/>
      <c r="BC471" s="74"/>
      <c r="BD471" s="74"/>
      <c r="BE471" s="74"/>
      <c r="BF471" s="74"/>
      <c r="BG471" s="74"/>
      <c r="BH471" s="74"/>
      <c r="BI471" s="74"/>
      <c r="BJ471" s="74"/>
      <c r="BK471" s="74"/>
      <c r="BL471" s="74"/>
      <c r="BM471" s="47">
        <f t="shared" si="301"/>
        <v>0</v>
      </c>
      <c r="BN471" s="58"/>
      <c r="BO471" s="58">
        <f t="shared" si="319"/>
        <v>0</v>
      </c>
      <c r="BP471" s="144" t="s">
        <v>1296</v>
      </c>
      <c r="BQ471" s="137"/>
      <c r="BR471" s="138">
        <v>2</v>
      </c>
      <c r="BS471" s="63">
        <f t="shared" si="303"/>
        <v>0.66666666666666663</v>
      </c>
      <c r="BT471" s="63">
        <f t="shared" si="315"/>
        <v>2</v>
      </c>
      <c r="BU471" s="577">
        <f t="shared" si="320"/>
        <v>2</v>
      </c>
      <c r="BV471" s="566"/>
      <c r="BW471" s="139"/>
      <c r="BX471" s="59">
        <v>6.39</v>
      </c>
      <c r="BY471" s="59">
        <v>17.37</v>
      </c>
      <c r="BZ471" s="139"/>
      <c r="CA471" s="5">
        <f t="shared" si="304"/>
        <v>17.37</v>
      </c>
      <c r="CB471" s="59">
        <f t="shared" si="305"/>
        <v>6.39</v>
      </c>
      <c r="CC471" s="587"/>
      <c r="CD471" s="596">
        <f t="shared" si="306"/>
        <v>11.88</v>
      </c>
      <c r="CE471" s="5">
        <f t="shared" si="307"/>
        <v>23.76</v>
      </c>
      <c r="CF471" s="724"/>
      <c r="CG471" s="606"/>
      <c r="CH471" s="707" t="str">
        <f t="shared" si="316"/>
        <v/>
      </c>
      <c r="CI471" s="59" t="str">
        <f t="shared" si="317"/>
        <v/>
      </c>
      <c r="CJ471" s="530" t="e">
        <f t="shared" si="308"/>
        <v>#VALUE!</v>
      </c>
      <c r="CK471" s="727"/>
      <c r="CL471" s="792"/>
    </row>
    <row r="472" spans="1:90" ht="13.15" customHeight="1" x14ac:dyDescent="0.25">
      <c r="A472" s="737"/>
      <c r="B472" s="37"/>
      <c r="C472" s="714"/>
      <c r="D472" s="383">
        <v>466</v>
      </c>
      <c r="E472" s="131" t="s">
        <v>1291</v>
      </c>
      <c r="F472" s="182" t="s">
        <v>1290</v>
      </c>
      <c r="G472" s="293" t="s">
        <v>1264</v>
      </c>
      <c r="H472" s="9"/>
      <c r="I472" s="79"/>
      <c r="J472" s="68"/>
      <c r="K472" s="79"/>
      <c r="L472" s="79">
        <f t="shared" si="296"/>
        <v>0</v>
      </c>
      <c r="M472" s="79"/>
      <c r="N472" s="140"/>
      <c r="O472" s="10"/>
      <c r="P472" s="10"/>
      <c r="Q472" s="11"/>
      <c r="R472" s="12"/>
      <c r="S472" s="4"/>
      <c r="T472" s="137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4">
        <f t="shared" si="321"/>
        <v>0</v>
      </c>
      <c r="AH472" s="63"/>
      <c r="AI472" s="63"/>
      <c r="AJ472" s="63">
        <f t="shared" si="324"/>
        <v>0</v>
      </c>
      <c r="AK472" s="43"/>
      <c r="AL472" s="43"/>
      <c r="AM472" s="43"/>
      <c r="AN472" s="43"/>
      <c r="AO472" s="43"/>
      <c r="AP472" s="54"/>
      <c r="AQ472" s="54"/>
      <c r="AR472" s="54"/>
      <c r="AS472" s="54"/>
      <c r="AT472" s="54"/>
      <c r="AU472" s="54"/>
      <c r="AV472" s="54"/>
      <c r="AW472" s="45">
        <f t="shared" si="318"/>
        <v>0</v>
      </c>
      <c r="AX472" s="50"/>
      <c r="AY472" s="50">
        <v>13.59</v>
      </c>
      <c r="AZ472" s="50">
        <f t="shared" si="323"/>
        <v>0</v>
      </c>
      <c r="BA472" s="74"/>
      <c r="BB472" s="74"/>
      <c r="BC472" s="74"/>
      <c r="BD472" s="74"/>
      <c r="BE472" s="74"/>
      <c r="BF472" s="74"/>
      <c r="BG472" s="74">
        <v>1</v>
      </c>
      <c r="BH472" s="74"/>
      <c r="BI472" s="74"/>
      <c r="BJ472" s="74"/>
      <c r="BK472" s="74"/>
      <c r="BL472" s="74"/>
      <c r="BM472" s="47">
        <f t="shared" si="301"/>
        <v>1</v>
      </c>
      <c r="BN472" s="47">
        <v>13.59</v>
      </c>
      <c r="BO472" s="47">
        <f t="shared" si="319"/>
        <v>13.59</v>
      </c>
      <c r="BP472" s="136" t="s">
        <v>1296</v>
      </c>
      <c r="BQ472" s="137"/>
      <c r="BR472" s="138">
        <v>1</v>
      </c>
      <c r="BS472" s="63">
        <f t="shared" si="303"/>
        <v>0.33333333333333331</v>
      </c>
      <c r="BT472" s="63">
        <f t="shared" si="315"/>
        <v>1</v>
      </c>
      <c r="BU472" s="577">
        <f t="shared" si="320"/>
        <v>1</v>
      </c>
      <c r="BV472" s="566"/>
      <c r="BW472" s="139"/>
      <c r="BX472" s="59">
        <v>7</v>
      </c>
      <c r="BY472" s="59">
        <v>19.03</v>
      </c>
      <c r="BZ472" s="139"/>
      <c r="CA472" s="5">
        <f t="shared" si="304"/>
        <v>13.59</v>
      </c>
      <c r="CB472" s="59">
        <f t="shared" si="305"/>
        <v>7</v>
      </c>
      <c r="CC472" s="587"/>
      <c r="CD472" s="596">
        <f t="shared" si="306"/>
        <v>10.295</v>
      </c>
      <c r="CE472" s="5">
        <f t="shared" si="307"/>
        <v>10.295</v>
      </c>
      <c r="CF472" s="724"/>
      <c r="CG472" s="606"/>
      <c r="CH472" s="707" t="str">
        <f t="shared" si="316"/>
        <v/>
      </c>
      <c r="CI472" s="59" t="str">
        <f t="shared" si="317"/>
        <v/>
      </c>
      <c r="CJ472" s="530" t="e">
        <f t="shared" si="308"/>
        <v>#VALUE!</v>
      </c>
      <c r="CK472" s="727"/>
      <c r="CL472" s="792"/>
    </row>
    <row r="473" spans="1:90" ht="13.15" customHeight="1" x14ac:dyDescent="0.25">
      <c r="A473" s="737"/>
      <c r="B473" s="37"/>
      <c r="C473" s="714"/>
      <c r="D473" s="383">
        <v>467</v>
      </c>
      <c r="E473" s="131" t="s">
        <v>1076</v>
      </c>
      <c r="F473" s="182" t="s">
        <v>1077</v>
      </c>
      <c r="G473" s="293" t="s">
        <v>1264</v>
      </c>
      <c r="H473" s="9">
        <v>1</v>
      </c>
      <c r="I473" s="80"/>
      <c r="J473" s="81">
        <f t="shared" si="322"/>
        <v>14.471544715447155</v>
      </c>
      <c r="K473" s="80">
        <v>17.8</v>
      </c>
      <c r="L473" s="80">
        <f t="shared" si="296"/>
        <v>14.471544715447155</v>
      </c>
      <c r="M473" s="80">
        <f>H473*K473</f>
        <v>17.8</v>
      </c>
      <c r="N473" s="140">
        <f t="shared" si="310"/>
        <v>19.758000000000003</v>
      </c>
      <c r="O473" s="10">
        <f t="shared" si="311"/>
        <v>6.2299999999999995</v>
      </c>
      <c r="P473" s="10">
        <f>N473*H473</f>
        <v>19.758000000000003</v>
      </c>
      <c r="Q473" s="11">
        <f t="shared" si="312"/>
        <v>24.03</v>
      </c>
      <c r="R473" s="12">
        <f>Q473*H473</f>
        <v>24.03</v>
      </c>
      <c r="S473" s="4">
        <f t="shared" si="313"/>
        <v>21.36</v>
      </c>
      <c r="T473" s="137">
        <f>H473*S473</f>
        <v>21.36</v>
      </c>
      <c r="U473" s="43"/>
      <c r="V473" s="43">
        <v>1</v>
      </c>
      <c r="W473" s="43">
        <v>1</v>
      </c>
      <c r="X473" s="43"/>
      <c r="Y473" s="43"/>
      <c r="Z473" s="43"/>
      <c r="AA473" s="43"/>
      <c r="AB473" s="43"/>
      <c r="AC473" s="43"/>
      <c r="AD473" s="43"/>
      <c r="AE473" s="43"/>
      <c r="AF473" s="43">
        <v>2</v>
      </c>
      <c r="AG473" s="44">
        <f t="shared" si="321"/>
        <v>2</v>
      </c>
      <c r="AH473" s="69"/>
      <c r="AI473" s="69">
        <v>17.8</v>
      </c>
      <c r="AJ473" s="69">
        <f t="shared" si="324"/>
        <v>35.6</v>
      </c>
      <c r="AK473" s="43"/>
      <c r="AL473" s="43"/>
      <c r="AM473" s="43">
        <v>1</v>
      </c>
      <c r="AN473" s="43"/>
      <c r="AO473" s="43"/>
      <c r="AP473" s="54"/>
      <c r="AQ473" s="54"/>
      <c r="AR473" s="54"/>
      <c r="AS473" s="54"/>
      <c r="AT473" s="54"/>
      <c r="AU473" s="54"/>
      <c r="AV473" s="54"/>
      <c r="AW473" s="45">
        <f t="shared" si="318"/>
        <v>3</v>
      </c>
      <c r="AX473" s="51">
        <v>21.36</v>
      </c>
      <c r="AY473" s="46">
        <v>8.61</v>
      </c>
      <c r="AZ473" s="51">
        <f t="shared" si="323"/>
        <v>25.83</v>
      </c>
      <c r="BA473" s="75"/>
      <c r="BB473" s="75"/>
      <c r="BC473" s="75"/>
      <c r="BD473" s="75"/>
      <c r="BE473" s="75"/>
      <c r="BF473" s="74"/>
      <c r="BG473" s="74"/>
      <c r="BH473" s="74"/>
      <c r="BI473" s="74"/>
      <c r="BJ473" s="74"/>
      <c r="BK473" s="75"/>
      <c r="BL473" s="75"/>
      <c r="BM473" s="47">
        <f t="shared" si="301"/>
        <v>0</v>
      </c>
      <c r="BN473" s="62"/>
      <c r="BO473" s="58">
        <f t="shared" si="319"/>
        <v>0</v>
      </c>
      <c r="BP473" s="150" t="s">
        <v>1292</v>
      </c>
      <c r="BQ473" s="137"/>
      <c r="BR473" s="138">
        <v>3</v>
      </c>
      <c r="BS473" s="63">
        <f t="shared" si="303"/>
        <v>2</v>
      </c>
      <c r="BT473" s="63">
        <f t="shared" si="315"/>
        <v>3</v>
      </c>
      <c r="BU473" s="577">
        <f t="shared" si="320"/>
        <v>3</v>
      </c>
      <c r="BV473" s="566"/>
      <c r="BW473" s="139"/>
      <c r="BX473" s="59">
        <v>10.34</v>
      </c>
      <c r="BY473" s="59">
        <v>28.09</v>
      </c>
      <c r="BZ473" s="139"/>
      <c r="CA473" s="5">
        <f t="shared" si="304"/>
        <v>21.36</v>
      </c>
      <c r="CB473" s="59">
        <f t="shared" si="305"/>
        <v>8.61</v>
      </c>
      <c r="CC473" s="587"/>
      <c r="CD473" s="596">
        <f t="shared" si="306"/>
        <v>14.984999999999999</v>
      </c>
      <c r="CE473" s="5">
        <f t="shared" si="307"/>
        <v>44.954999999999998</v>
      </c>
      <c r="CF473" s="724"/>
      <c r="CG473" s="606"/>
      <c r="CH473" s="707" t="str">
        <f t="shared" si="316"/>
        <v/>
      </c>
      <c r="CI473" s="59" t="str">
        <f t="shared" si="317"/>
        <v/>
      </c>
      <c r="CJ473" s="530" t="e">
        <f t="shared" si="308"/>
        <v>#VALUE!</v>
      </c>
      <c r="CK473" s="727"/>
      <c r="CL473" s="792"/>
    </row>
    <row r="474" spans="1:90" ht="13.15" customHeight="1" thickBot="1" x14ac:dyDescent="0.3">
      <c r="A474" s="738"/>
      <c r="B474" s="130"/>
      <c r="C474" s="715"/>
      <c r="D474" s="384">
        <v>468</v>
      </c>
      <c r="E474" s="202" t="s">
        <v>1078</v>
      </c>
      <c r="F474" s="203" t="s">
        <v>1079</v>
      </c>
      <c r="G474" s="294" t="s">
        <v>1264</v>
      </c>
      <c r="H474" s="101">
        <v>5</v>
      </c>
      <c r="I474" s="102"/>
      <c r="J474" s="103">
        <f t="shared" si="322"/>
        <v>19.699186991869919</v>
      </c>
      <c r="K474" s="102">
        <v>24.23</v>
      </c>
      <c r="L474" s="102">
        <f t="shared" si="296"/>
        <v>98.495934959349597</v>
      </c>
      <c r="M474" s="102">
        <f>H474*K474</f>
        <v>121.15</v>
      </c>
      <c r="N474" s="204">
        <f t="shared" si="310"/>
        <v>26.895300000000002</v>
      </c>
      <c r="O474" s="19">
        <f t="shared" si="311"/>
        <v>8.4804999999999993</v>
      </c>
      <c r="P474" s="19">
        <f>N474*H474</f>
        <v>134.47650000000002</v>
      </c>
      <c r="Q474" s="20">
        <f t="shared" si="312"/>
        <v>32.710499999999996</v>
      </c>
      <c r="R474" s="21">
        <f>Q474*H474</f>
        <v>163.55249999999998</v>
      </c>
      <c r="S474" s="205">
        <f t="shared" si="313"/>
        <v>29.076000000000001</v>
      </c>
      <c r="T474" s="206">
        <f>H474*S474</f>
        <v>145.38</v>
      </c>
      <c r="U474" s="104"/>
      <c r="V474" s="104"/>
      <c r="W474" s="104"/>
      <c r="X474" s="104"/>
      <c r="Y474" s="104"/>
      <c r="Z474" s="104"/>
      <c r="AA474" s="104"/>
      <c r="AB474" s="104"/>
      <c r="AC474" s="104"/>
      <c r="AD474" s="104"/>
      <c r="AE474" s="104"/>
      <c r="AF474" s="104"/>
      <c r="AG474" s="105">
        <f t="shared" si="321"/>
        <v>0</v>
      </c>
      <c r="AH474" s="106"/>
      <c r="AI474" s="106"/>
      <c r="AJ474" s="106">
        <f t="shared" si="324"/>
        <v>0</v>
      </c>
      <c r="AK474" s="104"/>
      <c r="AL474" s="104"/>
      <c r="AM474" s="104"/>
      <c r="AN474" s="104"/>
      <c r="AO474" s="104"/>
      <c r="AP474" s="107"/>
      <c r="AQ474" s="107"/>
      <c r="AR474" s="107"/>
      <c r="AS474" s="107"/>
      <c r="AT474" s="107"/>
      <c r="AU474" s="107"/>
      <c r="AV474" s="107"/>
      <c r="AW474" s="108">
        <f t="shared" si="318"/>
        <v>0</v>
      </c>
      <c r="AX474" s="109">
        <v>29.076000000000001</v>
      </c>
      <c r="AY474" s="126">
        <v>10.88</v>
      </c>
      <c r="AZ474" s="109">
        <f t="shared" si="323"/>
        <v>0</v>
      </c>
      <c r="BA474" s="127"/>
      <c r="BB474" s="127"/>
      <c r="BC474" s="127"/>
      <c r="BD474" s="127"/>
      <c r="BE474" s="127"/>
      <c r="BF474" s="110"/>
      <c r="BG474" s="110"/>
      <c r="BH474" s="110"/>
      <c r="BI474" s="110"/>
      <c r="BJ474" s="110"/>
      <c r="BK474" s="127"/>
      <c r="BL474" s="127"/>
      <c r="BM474" s="111">
        <f t="shared" si="301"/>
        <v>0</v>
      </c>
      <c r="BN474" s="128"/>
      <c r="BO474" s="113">
        <f t="shared" si="319"/>
        <v>0</v>
      </c>
      <c r="BP474" s="207"/>
      <c r="BQ474" s="206"/>
      <c r="BR474" s="208">
        <v>5</v>
      </c>
      <c r="BS474" s="106">
        <f t="shared" si="303"/>
        <v>1.6666666666666667</v>
      </c>
      <c r="BT474" s="106">
        <f t="shared" si="315"/>
        <v>5</v>
      </c>
      <c r="BU474" s="578">
        <f t="shared" si="320"/>
        <v>5</v>
      </c>
      <c r="BV474" s="567"/>
      <c r="BW474" s="209"/>
      <c r="BX474" s="112">
        <v>11.67</v>
      </c>
      <c r="BY474" s="112">
        <v>31.71</v>
      </c>
      <c r="BZ474" s="209"/>
      <c r="CA474" s="210">
        <f t="shared" si="304"/>
        <v>29.076000000000001</v>
      </c>
      <c r="CB474" s="112">
        <f t="shared" si="305"/>
        <v>10.88</v>
      </c>
      <c r="CC474" s="588"/>
      <c r="CD474" s="597">
        <f t="shared" si="306"/>
        <v>19.978000000000002</v>
      </c>
      <c r="CE474" s="210">
        <f t="shared" si="307"/>
        <v>99.890000000000015</v>
      </c>
      <c r="CF474" s="725"/>
      <c r="CG474" s="607"/>
      <c r="CH474" s="708" t="str">
        <f t="shared" si="316"/>
        <v/>
      </c>
      <c r="CI474" s="112" t="str">
        <f t="shared" si="317"/>
        <v/>
      </c>
      <c r="CJ474" s="531" t="e">
        <f t="shared" si="308"/>
        <v>#VALUE!</v>
      </c>
      <c r="CK474" s="728"/>
      <c r="CL474" s="793"/>
    </row>
    <row r="475" spans="1:90" ht="13.15" customHeight="1" x14ac:dyDescent="0.25">
      <c r="A475" s="734" t="s">
        <v>505</v>
      </c>
      <c r="B475" s="91"/>
      <c r="C475" s="711">
        <v>62</v>
      </c>
      <c r="D475" s="382">
        <v>469</v>
      </c>
      <c r="E475" s="282" t="s">
        <v>200</v>
      </c>
      <c r="F475" s="283" t="s">
        <v>201</v>
      </c>
      <c r="G475" s="292" t="s">
        <v>1264</v>
      </c>
      <c r="H475" s="92">
        <v>0</v>
      </c>
      <c r="I475" s="92">
        <v>0.85</v>
      </c>
      <c r="J475" s="93"/>
      <c r="K475" s="92"/>
      <c r="L475" s="92">
        <f t="shared" si="296"/>
        <v>0</v>
      </c>
      <c r="M475" s="92"/>
      <c r="N475" s="236"/>
      <c r="O475" s="22"/>
      <c r="P475" s="22"/>
      <c r="Q475" s="23"/>
      <c r="R475" s="24"/>
      <c r="S475" s="94"/>
      <c r="T475" s="196"/>
      <c r="U475" s="95"/>
      <c r="V475" s="95"/>
      <c r="W475" s="95">
        <v>20</v>
      </c>
      <c r="X475" s="95"/>
      <c r="Y475" s="95"/>
      <c r="Z475" s="95"/>
      <c r="AA475" s="95"/>
      <c r="AB475" s="95"/>
      <c r="AC475" s="95"/>
      <c r="AD475" s="95"/>
      <c r="AE475" s="95"/>
      <c r="AF475" s="95"/>
      <c r="AG475" s="96">
        <f t="shared" si="321"/>
        <v>20</v>
      </c>
      <c r="AH475" s="96">
        <v>0.85</v>
      </c>
      <c r="AI475" s="96">
        <v>0.57999999999999996</v>
      </c>
      <c r="AJ475" s="96">
        <f t="shared" si="324"/>
        <v>11.6</v>
      </c>
      <c r="AK475" s="95"/>
      <c r="AL475" s="95"/>
      <c r="AM475" s="95"/>
      <c r="AN475" s="95"/>
      <c r="AO475" s="95"/>
      <c r="AP475" s="97"/>
      <c r="AQ475" s="97"/>
      <c r="AR475" s="97"/>
      <c r="AS475" s="97"/>
      <c r="AT475" s="97"/>
      <c r="AU475" s="97"/>
      <c r="AV475" s="97"/>
      <c r="AW475" s="98">
        <f t="shared" si="318"/>
        <v>0</v>
      </c>
      <c r="AX475" s="248"/>
      <c r="AY475" s="248"/>
      <c r="AZ475" s="248">
        <f t="shared" si="323"/>
        <v>0</v>
      </c>
      <c r="BA475" s="120"/>
      <c r="BB475" s="120"/>
      <c r="BC475" s="120"/>
      <c r="BD475" s="120"/>
      <c r="BE475" s="120"/>
      <c r="BF475" s="121"/>
      <c r="BG475" s="121">
        <f>3+3</f>
        <v>6</v>
      </c>
      <c r="BH475" s="121"/>
      <c r="BI475" s="121"/>
      <c r="BJ475" s="121"/>
      <c r="BK475" s="120"/>
      <c r="BL475" s="120"/>
      <c r="BM475" s="100">
        <f t="shared" si="301"/>
        <v>6</v>
      </c>
      <c r="BN475" s="100">
        <v>1.1499999999999999</v>
      </c>
      <c r="BO475" s="100">
        <f t="shared" si="319"/>
        <v>6.8999999999999995</v>
      </c>
      <c r="BP475" s="280" t="s">
        <v>756</v>
      </c>
      <c r="BQ475" s="196"/>
      <c r="BR475" s="259">
        <v>20</v>
      </c>
      <c r="BS475" s="198">
        <f t="shared" si="303"/>
        <v>8.6666666666666661</v>
      </c>
      <c r="BT475" s="198">
        <v>15</v>
      </c>
      <c r="BU475" s="579">
        <v>20</v>
      </c>
      <c r="BV475" s="565"/>
      <c r="BW475" s="200"/>
      <c r="BX475" s="199">
        <v>0.7</v>
      </c>
      <c r="BY475" s="199">
        <v>3.83</v>
      </c>
      <c r="BZ475" s="200"/>
      <c r="CA475" s="201">
        <f t="shared" si="304"/>
        <v>0.85</v>
      </c>
      <c r="CB475" s="199">
        <f t="shared" si="305"/>
        <v>0.57999999999999996</v>
      </c>
      <c r="CC475" s="586"/>
      <c r="CD475" s="595">
        <f t="shared" si="306"/>
        <v>0.71499999999999997</v>
      </c>
      <c r="CE475" s="201">
        <f t="shared" si="307"/>
        <v>14.299999999999999</v>
      </c>
      <c r="CF475" s="723">
        <f>SUM(CE475:CE481)</f>
        <v>1799.1219999999998</v>
      </c>
      <c r="CG475" s="605"/>
      <c r="CH475" s="706" t="str">
        <f t="shared" si="316"/>
        <v/>
      </c>
      <c r="CI475" s="199" t="str">
        <f t="shared" si="317"/>
        <v/>
      </c>
      <c r="CJ475" s="529" t="e">
        <f t="shared" si="308"/>
        <v>#VALUE!</v>
      </c>
      <c r="CK475" s="732" t="e">
        <f>SUM(CJ475:CJ481)</f>
        <v>#VALUE!</v>
      </c>
      <c r="CL475" s="794" t="e">
        <f>(CF475-CK475)/CF475</f>
        <v>#VALUE!</v>
      </c>
    </row>
    <row r="476" spans="1:90" ht="13.15" customHeight="1" x14ac:dyDescent="0.25">
      <c r="A476" s="737"/>
      <c r="B476" s="37"/>
      <c r="C476" s="714"/>
      <c r="D476" s="383">
        <v>470</v>
      </c>
      <c r="E476" s="131" t="s">
        <v>1080</v>
      </c>
      <c r="F476" s="182" t="s">
        <v>1081</v>
      </c>
      <c r="G476" s="293" t="s">
        <v>1264</v>
      </c>
      <c r="H476" s="9">
        <v>2</v>
      </c>
      <c r="I476" s="9">
        <v>1.88</v>
      </c>
      <c r="J476" s="42">
        <f t="shared" si="322"/>
        <v>3.6504065040650411</v>
      </c>
      <c r="K476" s="9">
        <v>4.49</v>
      </c>
      <c r="L476" s="9">
        <f t="shared" si="296"/>
        <v>7.3008130081300822</v>
      </c>
      <c r="M476" s="9">
        <f>H476*K476</f>
        <v>8.98</v>
      </c>
      <c r="N476" s="140">
        <f t="shared" si="310"/>
        <v>4.9839000000000011</v>
      </c>
      <c r="O476" s="10">
        <f t="shared" si="311"/>
        <v>1.5714999999999999</v>
      </c>
      <c r="P476" s="10">
        <f>N476*H476</f>
        <v>9.9678000000000022</v>
      </c>
      <c r="Q476" s="11">
        <f t="shared" si="312"/>
        <v>6.0615000000000006</v>
      </c>
      <c r="R476" s="12">
        <f>Q476*H476</f>
        <v>12.123000000000001</v>
      </c>
      <c r="S476" s="4">
        <f t="shared" si="313"/>
        <v>5.3879999999999999</v>
      </c>
      <c r="T476" s="137">
        <f>H476*S476</f>
        <v>10.776</v>
      </c>
      <c r="U476" s="43"/>
      <c r="V476" s="43"/>
      <c r="W476" s="43">
        <v>15</v>
      </c>
      <c r="X476" s="43"/>
      <c r="Y476" s="43"/>
      <c r="Z476" s="43"/>
      <c r="AA476" s="43"/>
      <c r="AB476" s="43"/>
      <c r="AC476" s="43"/>
      <c r="AD476" s="43"/>
      <c r="AE476" s="43"/>
      <c r="AF476" s="43">
        <v>2</v>
      </c>
      <c r="AG476" s="44">
        <f t="shared" si="321"/>
        <v>15</v>
      </c>
      <c r="AH476" s="44">
        <v>1.88</v>
      </c>
      <c r="AI476" s="44">
        <v>1.7</v>
      </c>
      <c r="AJ476" s="44">
        <f t="shared" si="324"/>
        <v>25.5</v>
      </c>
      <c r="AK476" s="43"/>
      <c r="AL476" s="43"/>
      <c r="AM476" s="43"/>
      <c r="AN476" s="43">
        <v>4</v>
      </c>
      <c r="AO476" s="43"/>
      <c r="AP476" s="54"/>
      <c r="AQ476" s="54"/>
      <c r="AR476" s="54"/>
      <c r="AS476" s="54"/>
      <c r="AT476" s="54"/>
      <c r="AU476" s="54"/>
      <c r="AV476" s="54"/>
      <c r="AW476" s="45">
        <f t="shared" si="318"/>
        <v>6</v>
      </c>
      <c r="AX476" s="51">
        <v>5.3879999999999999</v>
      </c>
      <c r="AY476" s="45">
        <v>1.85</v>
      </c>
      <c r="AZ476" s="51">
        <f t="shared" si="323"/>
        <v>11.100000000000001</v>
      </c>
      <c r="BA476" s="43"/>
      <c r="BB476" s="43"/>
      <c r="BC476" s="43"/>
      <c r="BD476" s="43"/>
      <c r="BE476" s="43"/>
      <c r="BF476" s="74"/>
      <c r="BG476" s="74"/>
      <c r="BH476" s="74"/>
      <c r="BI476" s="74"/>
      <c r="BJ476" s="74"/>
      <c r="BK476" s="43"/>
      <c r="BL476" s="43"/>
      <c r="BM476" s="47">
        <f t="shared" si="301"/>
        <v>0</v>
      </c>
      <c r="BN476" s="59"/>
      <c r="BO476" s="60">
        <f t="shared" si="319"/>
        <v>0</v>
      </c>
      <c r="BP476" s="142"/>
      <c r="BQ476" s="137"/>
      <c r="BR476" s="146">
        <v>15</v>
      </c>
      <c r="BS476" s="63">
        <f t="shared" si="303"/>
        <v>7.666666666666667</v>
      </c>
      <c r="BT476" s="63">
        <v>10</v>
      </c>
      <c r="BU476" s="577">
        <v>15</v>
      </c>
      <c r="BV476" s="566"/>
      <c r="BW476" s="139"/>
      <c r="BX476" s="59">
        <v>2.0699999999999998</v>
      </c>
      <c r="BY476" s="59">
        <v>11.23</v>
      </c>
      <c r="BZ476" s="139"/>
      <c r="CA476" s="5">
        <f t="shared" si="304"/>
        <v>1.88</v>
      </c>
      <c r="CB476" s="59">
        <f t="shared" si="305"/>
        <v>1.7</v>
      </c>
      <c r="CC476" s="587"/>
      <c r="CD476" s="596">
        <f t="shared" si="306"/>
        <v>1.79</v>
      </c>
      <c r="CE476" s="5">
        <f t="shared" si="307"/>
        <v>26.85</v>
      </c>
      <c r="CF476" s="724"/>
      <c r="CG476" s="606"/>
      <c r="CH476" s="707" t="str">
        <f t="shared" si="316"/>
        <v/>
      </c>
      <c r="CI476" s="59" t="str">
        <f t="shared" si="317"/>
        <v/>
      </c>
      <c r="CJ476" s="530" t="e">
        <f t="shared" si="308"/>
        <v>#VALUE!</v>
      </c>
      <c r="CK476" s="727"/>
      <c r="CL476" s="792"/>
    </row>
    <row r="477" spans="1:90" ht="13.15" customHeight="1" x14ac:dyDescent="0.25">
      <c r="A477" s="737"/>
      <c r="B477" s="37"/>
      <c r="C477" s="714"/>
      <c r="D477" s="383">
        <v>471</v>
      </c>
      <c r="E477" s="131" t="s">
        <v>1082</v>
      </c>
      <c r="F477" s="182" t="s">
        <v>1083</v>
      </c>
      <c r="G477" s="293" t="s">
        <v>1264</v>
      </c>
      <c r="H477" s="9">
        <v>3</v>
      </c>
      <c r="I477" s="80"/>
      <c r="J477" s="81">
        <f t="shared" si="322"/>
        <v>0.4390243902439025</v>
      </c>
      <c r="K477" s="80">
        <v>0.54</v>
      </c>
      <c r="L477" s="80">
        <f t="shared" si="296"/>
        <v>1.3170731707317074</v>
      </c>
      <c r="M477" s="80">
        <f>H477*K477</f>
        <v>1.62</v>
      </c>
      <c r="N477" s="140">
        <f t="shared" si="310"/>
        <v>0.59940000000000004</v>
      </c>
      <c r="O477" s="10">
        <f t="shared" si="311"/>
        <v>0.189</v>
      </c>
      <c r="P477" s="10">
        <f>N477*H477</f>
        <v>1.7982</v>
      </c>
      <c r="Q477" s="11">
        <f t="shared" si="312"/>
        <v>0.72900000000000009</v>
      </c>
      <c r="R477" s="12">
        <f>Q477*H477</f>
        <v>2.1870000000000003</v>
      </c>
      <c r="S477" s="4">
        <f t="shared" si="313"/>
        <v>0.64800000000000002</v>
      </c>
      <c r="T477" s="137">
        <f>H477*S477</f>
        <v>1.944</v>
      </c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>
        <v>3</v>
      </c>
      <c r="AG477" s="44">
        <f t="shared" si="321"/>
        <v>0</v>
      </c>
      <c r="AH477" s="63"/>
      <c r="AI477" s="63"/>
      <c r="AJ477" s="63">
        <f t="shared" si="324"/>
        <v>0</v>
      </c>
      <c r="AK477" s="43"/>
      <c r="AL477" s="43"/>
      <c r="AM477" s="43"/>
      <c r="AN477" s="43"/>
      <c r="AO477" s="43"/>
      <c r="AP477" s="54"/>
      <c r="AQ477" s="54"/>
      <c r="AR477" s="54"/>
      <c r="AS477" s="54"/>
      <c r="AT477" s="54"/>
      <c r="AU477" s="54"/>
      <c r="AV477" s="54"/>
      <c r="AW477" s="45">
        <f t="shared" si="318"/>
        <v>3</v>
      </c>
      <c r="AX477" s="51">
        <v>0.64800000000000002</v>
      </c>
      <c r="AY477" s="45">
        <v>0.25</v>
      </c>
      <c r="AZ477" s="51">
        <f t="shared" si="323"/>
        <v>0.75</v>
      </c>
      <c r="BA477" s="43"/>
      <c r="BB477" s="43"/>
      <c r="BC477" s="43"/>
      <c r="BD477" s="43"/>
      <c r="BE477" s="43"/>
      <c r="BF477" s="74"/>
      <c r="BG477" s="74"/>
      <c r="BH477" s="74"/>
      <c r="BI477" s="74"/>
      <c r="BJ477" s="74"/>
      <c r="BK477" s="43"/>
      <c r="BL477" s="43"/>
      <c r="BM477" s="47">
        <f t="shared" si="301"/>
        <v>0</v>
      </c>
      <c r="BN477" s="59"/>
      <c r="BO477" s="60">
        <f t="shared" si="319"/>
        <v>0</v>
      </c>
      <c r="BP477" s="141"/>
      <c r="BQ477" s="137"/>
      <c r="BR477" s="138">
        <v>3</v>
      </c>
      <c r="BS477" s="63">
        <f t="shared" si="303"/>
        <v>2</v>
      </c>
      <c r="BT477" s="63">
        <f>BR477</f>
        <v>3</v>
      </c>
      <c r="BU477" s="577">
        <f>BR477</f>
        <v>3</v>
      </c>
      <c r="BV477" s="566"/>
      <c r="BW477" s="139"/>
      <c r="BX477" s="59">
        <v>0.28000000000000003</v>
      </c>
      <c r="BY477" s="59">
        <v>1.51</v>
      </c>
      <c r="BZ477" s="139"/>
      <c r="CA477" s="5">
        <f t="shared" si="304"/>
        <v>0.64800000000000002</v>
      </c>
      <c r="CB477" s="59">
        <f t="shared" si="305"/>
        <v>0.25</v>
      </c>
      <c r="CC477" s="587"/>
      <c r="CD477" s="596">
        <f t="shared" si="306"/>
        <v>0.44900000000000001</v>
      </c>
      <c r="CE477" s="5">
        <f t="shared" si="307"/>
        <v>1.347</v>
      </c>
      <c r="CF477" s="724"/>
      <c r="CG477" s="606"/>
      <c r="CH477" s="707" t="str">
        <f t="shared" si="316"/>
        <v/>
      </c>
      <c r="CI477" s="59" t="str">
        <f t="shared" si="317"/>
        <v/>
      </c>
      <c r="CJ477" s="530" t="e">
        <f t="shared" si="308"/>
        <v>#VALUE!</v>
      </c>
      <c r="CK477" s="727"/>
      <c r="CL477" s="792"/>
    </row>
    <row r="478" spans="1:90" ht="13.15" customHeight="1" x14ac:dyDescent="0.25">
      <c r="A478" s="737"/>
      <c r="B478" s="37">
        <v>7</v>
      </c>
      <c r="C478" s="714"/>
      <c r="D478" s="383">
        <v>472</v>
      </c>
      <c r="E478" s="132" t="s">
        <v>202</v>
      </c>
      <c r="F478" s="183" t="s">
        <v>203</v>
      </c>
      <c r="G478" s="293" t="s">
        <v>1264</v>
      </c>
      <c r="H478" s="9">
        <v>0</v>
      </c>
      <c r="I478" s="9">
        <v>1.4</v>
      </c>
      <c r="J478" s="42"/>
      <c r="K478" s="9"/>
      <c r="L478" s="9">
        <f t="shared" si="296"/>
        <v>0</v>
      </c>
      <c r="M478" s="9"/>
      <c r="N478" s="140"/>
      <c r="O478" s="10"/>
      <c r="P478" s="10"/>
      <c r="Q478" s="11"/>
      <c r="R478" s="12"/>
      <c r="S478" s="4"/>
      <c r="T478" s="137"/>
      <c r="U478" s="43"/>
      <c r="V478" s="43"/>
      <c r="W478" s="43">
        <v>20</v>
      </c>
      <c r="X478" s="43"/>
      <c r="Y478" s="43"/>
      <c r="Z478" s="43"/>
      <c r="AA478" s="43"/>
      <c r="AB478" s="43"/>
      <c r="AC478" s="43"/>
      <c r="AD478" s="43"/>
      <c r="AE478" s="43"/>
      <c r="AF478" s="43"/>
      <c r="AG478" s="44">
        <f t="shared" si="321"/>
        <v>20</v>
      </c>
      <c r="AH478" s="44">
        <v>1.4</v>
      </c>
      <c r="AI478" s="44">
        <v>1.1000000000000001</v>
      </c>
      <c r="AJ478" s="44">
        <f t="shared" si="324"/>
        <v>22</v>
      </c>
      <c r="AK478" s="43"/>
      <c r="AL478" s="43"/>
      <c r="AM478" s="43"/>
      <c r="AN478" s="43"/>
      <c r="AO478" s="43"/>
      <c r="AP478" s="54"/>
      <c r="AQ478" s="54"/>
      <c r="AR478" s="54"/>
      <c r="AS478" s="54"/>
      <c r="AT478" s="54"/>
      <c r="AU478" s="54"/>
      <c r="AV478" s="54"/>
      <c r="AW478" s="45">
        <f t="shared" si="318"/>
        <v>0</v>
      </c>
      <c r="AX478" s="58"/>
      <c r="AY478" s="62"/>
      <c r="AZ478" s="58">
        <f t="shared" si="323"/>
        <v>0</v>
      </c>
      <c r="BA478" s="75"/>
      <c r="BB478" s="75"/>
      <c r="BC478" s="75"/>
      <c r="BD478" s="75"/>
      <c r="BE478" s="75"/>
      <c r="BF478" s="74"/>
      <c r="BG478" s="74">
        <v>4</v>
      </c>
      <c r="BH478" s="74"/>
      <c r="BI478" s="74"/>
      <c r="BJ478" s="74"/>
      <c r="BK478" s="75"/>
      <c r="BL478" s="75"/>
      <c r="BM478" s="47">
        <f t="shared" ref="BM478:BM532" si="325">SUM(BA478:BL478)</f>
        <v>4</v>
      </c>
      <c r="BN478" s="47">
        <v>1.81</v>
      </c>
      <c r="BO478" s="47">
        <f t="shared" si="319"/>
        <v>7.24</v>
      </c>
      <c r="BP478" s="142"/>
      <c r="BQ478" s="137"/>
      <c r="BR478" s="146">
        <v>20</v>
      </c>
      <c r="BS478" s="63">
        <f t="shared" si="303"/>
        <v>8</v>
      </c>
      <c r="BT478" s="63">
        <v>15</v>
      </c>
      <c r="BU478" s="577">
        <v>20</v>
      </c>
      <c r="BV478" s="566"/>
      <c r="BW478" s="139"/>
      <c r="BX478" s="59">
        <v>1.33</v>
      </c>
      <c r="BY478" s="59">
        <v>7.25</v>
      </c>
      <c r="BZ478" s="139"/>
      <c r="CA478" s="5">
        <f t="shared" si="304"/>
        <v>1.4</v>
      </c>
      <c r="CB478" s="59">
        <f t="shared" si="305"/>
        <v>1.1000000000000001</v>
      </c>
      <c r="CC478" s="587"/>
      <c r="CD478" s="596">
        <f t="shared" si="306"/>
        <v>1.25</v>
      </c>
      <c r="CE478" s="5">
        <f t="shared" si="307"/>
        <v>25</v>
      </c>
      <c r="CF478" s="724"/>
      <c r="CG478" s="606"/>
      <c r="CH478" s="707" t="str">
        <f t="shared" si="316"/>
        <v/>
      </c>
      <c r="CI478" s="59" t="str">
        <f t="shared" si="317"/>
        <v/>
      </c>
      <c r="CJ478" s="530" t="e">
        <f t="shared" si="308"/>
        <v>#VALUE!</v>
      </c>
      <c r="CK478" s="727"/>
      <c r="CL478" s="792"/>
    </row>
    <row r="479" spans="1:90" ht="13.15" customHeight="1" x14ac:dyDescent="0.25">
      <c r="A479" s="737"/>
      <c r="B479" s="37"/>
      <c r="C479" s="714"/>
      <c r="D479" s="383">
        <v>473</v>
      </c>
      <c r="E479" s="131" t="s">
        <v>1084</v>
      </c>
      <c r="F479" s="182" t="s">
        <v>1085</v>
      </c>
      <c r="G479" s="293" t="s">
        <v>1264</v>
      </c>
      <c r="H479" s="9">
        <v>1</v>
      </c>
      <c r="I479" s="9">
        <v>2.97</v>
      </c>
      <c r="J479" s="42">
        <f t="shared" si="322"/>
        <v>5.1382113821138216</v>
      </c>
      <c r="K479" s="9">
        <v>6.32</v>
      </c>
      <c r="L479" s="9">
        <f t="shared" si="296"/>
        <v>5.1382113821138216</v>
      </c>
      <c r="M479" s="9">
        <f>H479*K479</f>
        <v>6.32</v>
      </c>
      <c r="N479" s="140">
        <f t="shared" si="310"/>
        <v>7.015200000000001</v>
      </c>
      <c r="O479" s="10">
        <f t="shared" si="311"/>
        <v>2.2119999999999997</v>
      </c>
      <c r="P479" s="10">
        <f>N479*H479</f>
        <v>7.015200000000001</v>
      </c>
      <c r="Q479" s="11">
        <f t="shared" si="312"/>
        <v>8.532</v>
      </c>
      <c r="R479" s="12">
        <f>Q479*H479</f>
        <v>8.532</v>
      </c>
      <c r="S479" s="4">
        <f t="shared" si="313"/>
        <v>7.5839999999999996</v>
      </c>
      <c r="T479" s="137">
        <f>H479*S479</f>
        <v>7.5839999999999996</v>
      </c>
      <c r="U479" s="43"/>
      <c r="V479" s="43"/>
      <c r="W479" s="43">
        <v>5</v>
      </c>
      <c r="X479" s="43"/>
      <c r="Y479" s="43"/>
      <c r="Z479" s="43"/>
      <c r="AA479" s="43"/>
      <c r="AB479" s="43"/>
      <c r="AC479" s="43"/>
      <c r="AD479" s="43"/>
      <c r="AE479" s="43"/>
      <c r="AF479" s="43">
        <v>1</v>
      </c>
      <c r="AG479" s="44">
        <f t="shared" si="321"/>
        <v>5</v>
      </c>
      <c r="AH479" s="44">
        <v>2.97</v>
      </c>
      <c r="AI479" s="44">
        <v>2.4</v>
      </c>
      <c r="AJ479" s="44">
        <f t="shared" si="324"/>
        <v>12</v>
      </c>
      <c r="AK479" s="43"/>
      <c r="AL479" s="43">
        <v>2</v>
      </c>
      <c r="AM479" s="43"/>
      <c r="AN479" s="43">
        <f>5+8</f>
        <v>13</v>
      </c>
      <c r="AO479" s="43"/>
      <c r="AP479" s="54"/>
      <c r="AQ479" s="54"/>
      <c r="AR479" s="54"/>
      <c r="AS479" s="54"/>
      <c r="AT479" s="54"/>
      <c r="AU479" s="54"/>
      <c r="AV479" s="54"/>
      <c r="AW479" s="45">
        <f t="shared" si="318"/>
        <v>16</v>
      </c>
      <c r="AX479" s="51">
        <v>7.5839999999999996</v>
      </c>
      <c r="AY479" s="45">
        <v>2.61</v>
      </c>
      <c r="AZ479" s="51">
        <f t="shared" si="323"/>
        <v>41.76</v>
      </c>
      <c r="BA479" s="43"/>
      <c r="BB479" s="43"/>
      <c r="BC479" s="43"/>
      <c r="BD479" s="43"/>
      <c r="BE479" s="43"/>
      <c r="BF479" s="74"/>
      <c r="BG479" s="74"/>
      <c r="BH479" s="74"/>
      <c r="BI479" s="74"/>
      <c r="BJ479" s="74"/>
      <c r="BK479" s="43"/>
      <c r="BL479" s="43"/>
      <c r="BM479" s="47">
        <f t="shared" si="325"/>
        <v>0</v>
      </c>
      <c r="BN479" s="63"/>
      <c r="BO479" s="58">
        <f t="shared" si="319"/>
        <v>0</v>
      </c>
      <c r="BP479" s="142"/>
      <c r="BQ479" s="137"/>
      <c r="BR479" s="146">
        <v>16</v>
      </c>
      <c r="BS479" s="63">
        <f t="shared" si="303"/>
        <v>7.333333333333333</v>
      </c>
      <c r="BT479" s="63">
        <v>10</v>
      </c>
      <c r="BU479" s="577">
        <v>15</v>
      </c>
      <c r="BV479" s="566"/>
      <c r="BW479" s="139"/>
      <c r="BX479" s="59">
        <v>2.91</v>
      </c>
      <c r="BY479" s="59">
        <v>15.8</v>
      </c>
      <c r="BZ479" s="139"/>
      <c r="CA479" s="5">
        <f t="shared" si="304"/>
        <v>2.97</v>
      </c>
      <c r="CB479" s="59">
        <f t="shared" si="305"/>
        <v>2.4</v>
      </c>
      <c r="CC479" s="587"/>
      <c r="CD479" s="596">
        <f t="shared" si="306"/>
        <v>2.6850000000000001</v>
      </c>
      <c r="CE479" s="5">
        <f t="shared" si="307"/>
        <v>40.274999999999999</v>
      </c>
      <c r="CF479" s="724"/>
      <c r="CG479" s="606"/>
      <c r="CH479" s="707" t="str">
        <f t="shared" si="316"/>
        <v/>
      </c>
      <c r="CI479" s="59" t="str">
        <f t="shared" si="317"/>
        <v/>
      </c>
      <c r="CJ479" s="530" t="e">
        <f t="shared" si="308"/>
        <v>#VALUE!</v>
      </c>
      <c r="CK479" s="727"/>
      <c r="CL479" s="792"/>
    </row>
    <row r="480" spans="1:90" ht="13.15" customHeight="1" x14ac:dyDescent="0.25">
      <c r="A480" s="737"/>
      <c r="B480" s="37"/>
      <c r="C480" s="714"/>
      <c r="D480" s="383">
        <v>474</v>
      </c>
      <c r="E480" s="131" t="s">
        <v>1086</v>
      </c>
      <c r="F480" s="182" t="s">
        <v>1087</v>
      </c>
      <c r="G480" s="293" t="s">
        <v>1264</v>
      </c>
      <c r="H480" s="9">
        <v>35</v>
      </c>
      <c r="I480" s="9">
        <v>7.47</v>
      </c>
      <c r="J480" s="42">
        <f t="shared" si="322"/>
        <v>12.741595253790377</v>
      </c>
      <c r="K480" s="9">
        <v>15.672162162162163</v>
      </c>
      <c r="L480" s="9">
        <f t="shared" si="296"/>
        <v>445.95583388266323</v>
      </c>
      <c r="M480" s="9">
        <f>H480*K480</f>
        <v>548.52567567567576</v>
      </c>
      <c r="N480" s="140">
        <f t="shared" si="310"/>
        <v>17.396100000000004</v>
      </c>
      <c r="O480" s="10">
        <f t="shared" si="311"/>
        <v>5.4852567567567565</v>
      </c>
      <c r="P480" s="10">
        <f>N480*H480</f>
        <v>608.86350000000016</v>
      </c>
      <c r="Q480" s="11">
        <f t="shared" si="312"/>
        <v>21.157418918918921</v>
      </c>
      <c r="R480" s="12">
        <f>Q480*H480</f>
        <v>740.50966216216227</v>
      </c>
      <c r="S480" s="4">
        <f t="shared" si="313"/>
        <v>18.806594594594596</v>
      </c>
      <c r="T480" s="137">
        <f>H480*S480</f>
        <v>658.23081081081091</v>
      </c>
      <c r="U480" s="43"/>
      <c r="V480" s="43"/>
      <c r="W480" s="43">
        <f>6+15+1</f>
        <v>22</v>
      </c>
      <c r="X480" s="43"/>
      <c r="Y480" s="43"/>
      <c r="Z480" s="43"/>
      <c r="AA480" s="43"/>
      <c r="AB480" s="43"/>
      <c r="AC480" s="43"/>
      <c r="AD480" s="43"/>
      <c r="AE480" s="43"/>
      <c r="AF480" s="43">
        <v>35</v>
      </c>
      <c r="AG480" s="44">
        <f t="shared" si="321"/>
        <v>22</v>
      </c>
      <c r="AH480" s="44">
        <v>7.47</v>
      </c>
      <c r="AI480" s="44">
        <v>5.96</v>
      </c>
      <c r="AJ480" s="44">
        <f t="shared" si="324"/>
        <v>131.12</v>
      </c>
      <c r="AK480" s="43">
        <v>5</v>
      </c>
      <c r="AL480" s="43">
        <v>3</v>
      </c>
      <c r="AM480" s="43">
        <v>2</v>
      </c>
      <c r="AN480" s="43">
        <f>1+10+6+4+5</f>
        <v>26</v>
      </c>
      <c r="AO480" s="43">
        <f>4+12</f>
        <v>16</v>
      </c>
      <c r="AP480" s="54"/>
      <c r="AQ480" s="54"/>
      <c r="AR480" s="54"/>
      <c r="AS480" s="54"/>
      <c r="AT480" s="54"/>
      <c r="AU480" s="54"/>
      <c r="AV480" s="54"/>
      <c r="AW480" s="45">
        <f t="shared" si="318"/>
        <v>87</v>
      </c>
      <c r="AX480" s="51">
        <v>18.80659459</v>
      </c>
      <c r="AY480" s="45">
        <v>6.46</v>
      </c>
      <c r="AZ480" s="51">
        <f t="shared" si="323"/>
        <v>562.02</v>
      </c>
      <c r="BA480" s="43"/>
      <c r="BB480" s="43"/>
      <c r="BC480" s="43"/>
      <c r="BD480" s="43"/>
      <c r="BE480" s="43"/>
      <c r="BF480" s="74"/>
      <c r="BG480" s="74"/>
      <c r="BH480" s="74"/>
      <c r="BI480" s="74"/>
      <c r="BJ480" s="74"/>
      <c r="BK480" s="43"/>
      <c r="BL480" s="43"/>
      <c r="BM480" s="47">
        <f t="shared" si="325"/>
        <v>0</v>
      </c>
      <c r="BN480" s="63"/>
      <c r="BO480" s="58">
        <f t="shared" si="319"/>
        <v>0</v>
      </c>
      <c r="BP480" s="142"/>
      <c r="BQ480" s="137"/>
      <c r="BR480" s="146">
        <v>87</v>
      </c>
      <c r="BS480" s="63">
        <f t="shared" si="303"/>
        <v>48</v>
      </c>
      <c r="BT480" s="63">
        <v>60</v>
      </c>
      <c r="BU480" s="577">
        <v>250</v>
      </c>
      <c r="BV480" s="566"/>
      <c r="BW480" s="139"/>
      <c r="BX480" s="59">
        <v>7.21</v>
      </c>
      <c r="BY480" s="59">
        <v>39.18</v>
      </c>
      <c r="BZ480" s="139"/>
      <c r="CA480" s="5">
        <f t="shared" si="304"/>
        <v>7.47</v>
      </c>
      <c r="CB480" s="59">
        <f t="shared" si="305"/>
        <v>5.96</v>
      </c>
      <c r="CC480" s="587"/>
      <c r="CD480" s="596">
        <f t="shared" si="306"/>
        <v>6.7149999999999999</v>
      </c>
      <c r="CE480" s="5">
        <f t="shared" si="307"/>
        <v>1678.75</v>
      </c>
      <c r="CF480" s="724"/>
      <c r="CG480" s="606"/>
      <c r="CH480" s="707" t="str">
        <f t="shared" si="316"/>
        <v/>
      </c>
      <c r="CI480" s="59" t="str">
        <f t="shared" si="317"/>
        <v/>
      </c>
      <c r="CJ480" s="530" t="e">
        <f t="shared" si="308"/>
        <v>#VALUE!</v>
      </c>
      <c r="CK480" s="727"/>
      <c r="CL480" s="792"/>
    </row>
    <row r="481" spans="1:90" ht="13.15" customHeight="1" thickBot="1" x14ac:dyDescent="0.3">
      <c r="A481" s="738"/>
      <c r="B481" s="130"/>
      <c r="C481" s="715"/>
      <c r="D481" s="384">
        <v>475</v>
      </c>
      <c r="E481" s="202" t="s">
        <v>75</v>
      </c>
      <c r="F481" s="203" t="s">
        <v>76</v>
      </c>
      <c r="G481" s="294" t="s">
        <v>1264</v>
      </c>
      <c r="H481" s="101"/>
      <c r="I481" s="250"/>
      <c r="J481" s="251"/>
      <c r="K481" s="250"/>
      <c r="L481" s="250">
        <f t="shared" si="296"/>
        <v>0</v>
      </c>
      <c r="M481" s="250"/>
      <c r="N481" s="204"/>
      <c r="O481" s="19"/>
      <c r="P481" s="19"/>
      <c r="Q481" s="20"/>
      <c r="R481" s="21"/>
      <c r="S481" s="205"/>
      <c r="T481" s="206"/>
      <c r="U481" s="104"/>
      <c r="V481" s="104"/>
      <c r="W481" s="104">
        <v>20</v>
      </c>
      <c r="X481" s="104"/>
      <c r="Y481" s="104"/>
      <c r="Z481" s="104"/>
      <c r="AA481" s="104"/>
      <c r="AB481" s="104"/>
      <c r="AC481" s="104"/>
      <c r="AD481" s="104"/>
      <c r="AE481" s="104"/>
      <c r="AF481" s="104"/>
      <c r="AG481" s="105">
        <f t="shared" si="321"/>
        <v>20</v>
      </c>
      <c r="AH481" s="260"/>
      <c r="AI481" s="260">
        <v>1.5</v>
      </c>
      <c r="AJ481" s="260">
        <f t="shared" si="324"/>
        <v>30</v>
      </c>
      <c r="AK481" s="104"/>
      <c r="AL481" s="104"/>
      <c r="AM481" s="104"/>
      <c r="AN481" s="104"/>
      <c r="AO481" s="104"/>
      <c r="AP481" s="107"/>
      <c r="AQ481" s="107"/>
      <c r="AR481" s="107"/>
      <c r="AS481" s="107"/>
      <c r="AT481" s="107"/>
      <c r="AU481" s="107"/>
      <c r="AV481" s="107"/>
      <c r="AW481" s="108">
        <f t="shared" si="318"/>
        <v>0</v>
      </c>
      <c r="AX481" s="252"/>
      <c r="AY481" s="257"/>
      <c r="AZ481" s="252">
        <f t="shared" si="323"/>
        <v>0</v>
      </c>
      <c r="BA481" s="127"/>
      <c r="BB481" s="127"/>
      <c r="BC481" s="127"/>
      <c r="BD481" s="127"/>
      <c r="BE481" s="127"/>
      <c r="BF481" s="110"/>
      <c r="BG481" s="110">
        <v>1</v>
      </c>
      <c r="BH481" s="110"/>
      <c r="BI481" s="110"/>
      <c r="BJ481" s="110">
        <v>6</v>
      </c>
      <c r="BK481" s="127"/>
      <c r="BL481" s="127"/>
      <c r="BM481" s="111">
        <f t="shared" si="325"/>
        <v>7</v>
      </c>
      <c r="BN481" s="111">
        <v>0.78</v>
      </c>
      <c r="BO481" s="111">
        <f t="shared" si="319"/>
        <v>5.46</v>
      </c>
      <c r="BP481" s="254"/>
      <c r="BQ481" s="206"/>
      <c r="BR481" s="265">
        <v>20</v>
      </c>
      <c r="BS481" s="106">
        <f t="shared" si="303"/>
        <v>9</v>
      </c>
      <c r="BT481" s="106">
        <v>15</v>
      </c>
      <c r="BU481" s="578">
        <v>20</v>
      </c>
      <c r="BV481" s="567"/>
      <c r="BW481" s="209"/>
      <c r="BX481" s="112">
        <v>0.48</v>
      </c>
      <c r="BY481" s="112">
        <v>2.61</v>
      </c>
      <c r="BZ481" s="209"/>
      <c r="CA481" s="210">
        <f t="shared" si="304"/>
        <v>0.78</v>
      </c>
      <c r="CB481" s="112">
        <f t="shared" si="305"/>
        <v>0.48</v>
      </c>
      <c r="CC481" s="588"/>
      <c r="CD481" s="597">
        <f t="shared" si="306"/>
        <v>0.63</v>
      </c>
      <c r="CE481" s="210">
        <f t="shared" si="307"/>
        <v>12.6</v>
      </c>
      <c r="CF481" s="725"/>
      <c r="CG481" s="607"/>
      <c r="CH481" s="708" t="str">
        <f t="shared" si="316"/>
        <v/>
      </c>
      <c r="CI481" s="112" t="str">
        <f t="shared" si="317"/>
        <v/>
      </c>
      <c r="CJ481" s="531" t="e">
        <f t="shared" si="308"/>
        <v>#VALUE!</v>
      </c>
      <c r="CK481" s="728"/>
      <c r="CL481" s="793"/>
    </row>
    <row r="482" spans="1:90" ht="13.15" customHeight="1" x14ac:dyDescent="0.25">
      <c r="A482" s="734" t="s">
        <v>506</v>
      </c>
      <c r="B482" s="114"/>
      <c r="C482" s="711">
        <v>63</v>
      </c>
      <c r="D482" s="382">
        <v>476</v>
      </c>
      <c r="E482" s="193" t="s">
        <v>284</v>
      </c>
      <c r="F482" s="194" t="s">
        <v>283</v>
      </c>
      <c r="G482" s="292" t="s">
        <v>1264</v>
      </c>
      <c r="H482" s="92"/>
      <c r="I482" s="247"/>
      <c r="J482" s="99"/>
      <c r="K482" s="247"/>
      <c r="L482" s="247">
        <f t="shared" si="296"/>
        <v>0</v>
      </c>
      <c r="M482" s="247"/>
      <c r="N482" s="236"/>
      <c r="O482" s="22"/>
      <c r="P482" s="22"/>
      <c r="Q482" s="23"/>
      <c r="R482" s="24"/>
      <c r="S482" s="94"/>
      <c r="T482" s="196"/>
      <c r="U482" s="95"/>
      <c r="V482" s="95">
        <v>1</v>
      </c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6">
        <f t="shared" si="321"/>
        <v>1</v>
      </c>
      <c r="AH482" s="117"/>
      <c r="AI482" s="117">
        <v>8.35</v>
      </c>
      <c r="AJ482" s="117">
        <f t="shared" si="324"/>
        <v>8.35</v>
      </c>
      <c r="AK482" s="95"/>
      <c r="AL482" s="95"/>
      <c r="AM482" s="95"/>
      <c r="AN482" s="95"/>
      <c r="AO482" s="95"/>
      <c r="AP482" s="97"/>
      <c r="AQ482" s="97"/>
      <c r="AR482" s="97"/>
      <c r="AS482" s="97"/>
      <c r="AT482" s="97"/>
      <c r="AU482" s="97"/>
      <c r="AV482" s="97"/>
      <c r="AW482" s="98">
        <f t="shared" si="318"/>
        <v>0</v>
      </c>
      <c r="AX482" s="248"/>
      <c r="AY482" s="249"/>
      <c r="AZ482" s="248">
        <f t="shared" si="323"/>
        <v>0</v>
      </c>
      <c r="BA482" s="120"/>
      <c r="BB482" s="120"/>
      <c r="BC482" s="120"/>
      <c r="BD482" s="120"/>
      <c r="BE482" s="120"/>
      <c r="BF482" s="121"/>
      <c r="BG482" s="121"/>
      <c r="BH482" s="121"/>
      <c r="BI482" s="121"/>
      <c r="BJ482" s="121"/>
      <c r="BK482" s="120"/>
      <c r="BL482" s="120"/>
      <c r="BM482" s="100">
        <f t="shared" si="325"/>
        <v>0</v>
      </c>
      <c r="BN482" s="249"/>
      <c r="BO482" s="248">
        <f t="shared" si="319"/>
        <v>0</v>
      </c>
      <c r="BP482" s="237" t="s">
        <v>1296</v>
      </c>
      <c r="BQ482" s="196"/>
      <c r="BR482" s="197">
        <v>1</v>
      </c>
      <c r="BS482" s="198">
        <f t="shared" si="303"/>
        <v>0.33333333333333331</v>
      </c>
      <c r="BT482" s="198">
        <f>BR482</f>
        <v>1</v>
      </c>
      <c r="BU482" s="579">
        <f>BR482</f>
        <v>1</v>
      </c>
      <c r="BV482" s="565"/>
      <c r="BW482" s="200"/>
      <c r="BX482" s="199"/>
      <c r="BY482" s="199"/>
      <c r="BZ482" s="200"/>
      <c r="CA482" s="201">
        <f t="shared" si="304"/>
        <v>0</v>
      </c>
      <c r="CB482" s="199">
        <f t="shared" si="305"/>
        <v>8.35</v>
      </c>
      <c r="CC482" s="586"/>
      <c r="CD482" s="595">
        <f t="shared" si="306"/>
        <v>8.35</v>
      </c>
      <c r="CE482" s="201">
        <f t="shared" si="307"/>
        <v>8.35</v>
      </c>
      <c r="CF482" s="723">
        <f>SUM(CE482:CE483)</f>
        <v>10.309999999999999</v>
      </c>
      <c r="CG482" s="605"/>
      <c r="CH482" s="706" t="str">
        <f t="shared" si="316"/>
        <v/>
      </c>
      <c r="CI482" s="199" t="str">
        <f t="shared" si="317"/>
        <v/>
      </c>
      <c r="CJ482" s="529" t="e">
        <f t="shared" si="308"/>
        <v>#VALUE!</v>
      </c>
      <c r="CK482" s="732" t="e">
        <f>SUM(CJ482:CJ483)</f>
        <v>#VALUE!</v>
      </c>
      <c r="CL482" s="794" t="e">
        <f>(CF482-CK482)/CF482</f>
        <v>#VALUE!</v>
      </c>
    </row>
    <row r="483" spans="1:90" ht="13.15" customHeight="1" thickBot="1" x14ac:dyDescent="0.3">
      <c r="A483" s="738"/>
      <c r="B483" s="125"/>
      <c r="C483" s="715"/>
      <c r="D483" s="384">
        <v>477</v>
      </c>
      <c r="E483" s="202" t="s">
        <v>1305</v>
      </c>
      <c r="F483" s="203" t="s">
        <v>1304</v>
      </c>
      <c r="G483" s="294" t="s">
        <v>1264</v>
      </c>
      <c r="H483" s="101"/>
      <c r="I483" s="250"/>
      <c r="J483" s="251"/>
      <c r="K483" s="250"/>
      <c r="L483" s="250">
        <f t="shared" si="296"/>
        <v>0</v>
      </c>
      <c r="M483" s="250"/>
      <c r="N483" s="204"/>
      <c r="O483" s="19"/>
      <c r="P483" s="19"/>
      <c r="Q483" s="20"/>
      <c r="R483" s="21"/>
      <c r="S483" s="205"/>
      <c r="T483" s="206"/>
      <c r="U483" s="104"/>
      <c r="V483" s="104"/>
      <c r="W483" s="104"/>
      <c r="X483" s="104"/>
      <c r="Y483" s="104"/>
      <c r="Z483" s="104"/>
      <c r="AA483" s="104"/>
      <c r="AB483" s="104"/>
      <c r="AC483" s="104"/>
      <c r="AD483" s="104"/>
      <c r="AE483" s="104"/>
      <c r="AF483" s="104">
        <v>1</v>
      </c>
      <c r="AG483" s="105">
        <f t="shared" si="321"/>
        <v>0</v>
      </c>
      <c r="AH483" s="106"/>
      <c r="AI483" s="106"/>
      <c r="AJ483" s="106">
        <f t="shared" si="324"/>
        <v>0</v>
      </c>
      <c r="AK483" s="104"/>
      <c r="AL483" s="104"/>
      <c r="AM483" s="104"/>
      <c r="AN483" s="104"/>
      <c r="AO483" s="104"/>
      <c r="AP483" s="107"/>
      <c r="AQ483" s="107"/>
      <c r="AR483" s="107"/>
      <c r="AS483" s="107"/>
      <c r="AT483" s="107"/>
      <c r="AU483" s="107"/>
      <c r="AV483" s="107"/>
      <c r="AW483" s="108">
        <f t="shared" si="318"/>
        <v>1</v>
      </c>
      <c r="AX483" s="275"/>
      <c r="AY483" s="284">
        <v>1.96</v>
      </c>
      <c r="AZ483" s="275">
        <f t="shared" si="323"/>
        <v>1.96</v>
      </c>
      <c r="BA483" s="104"/>
      <c r="BB483" s="104"/>
      <c r="BC483" s="104"/>
      <c r="BD483" s="104"/>
      <c r="BE483" s="104"/>
      <c r="BF483" s="110"/>
      <c r="BG483" s="110"/>
      <c r="BH483" s="110"/>
      <c r="BI483" s="110"/>
      <c r="BJ483" s="110"/>
      <c r="BK483" s="104"/>
      <c r="BL483" s="104"/>
      <c r="BM483" s="111">
        <f t="shared" si="325"/>
        <v>0</v>
      </c>
      <c r="BN483" s="106"/>
      <c r="BO483" s="252">
        <f t="shared" si="319"/>
        <v>0</v>
      </c>
      <c r="BP483" s="285" t="s">
        <v>1296</v>
      </c>
      <c r="BQ483" s="206"/>
      <c r="BR483" s="208">
        <v>1</v>
      </c>
      <c r="BS483" s="106">
        <f t="shared" si="303"/>
        <v>0.33333333333333331</v>
      </c>
      <c r="BT483" s="106">
        <f>BR483</f>
        <v>1</v>
      </c>
      <c r="BU483" s="578">
        <f>BR483</f>
        <v>1</v>
      </c>
      <c r="BV483" s="567"/>
      <c r="BW483" s="209"/>
      <c r="BX483" s="112"/>
      <c r="BY483" s="112"/>
      <c r="BZ483" s="209"/>
      <c r="CA483" s="210">
        <f t="shared" si="304"/>
        <v>0</v>
      </c>
      <c r="CB483" s="112">
        <f t="shared" si="305"/>
        <v>1.96</v>
      </c>
      <c r="CC483" s="588"/>
      <c r="CD483" s="597">
        <f t="shared" si="306"/>
        <v>1.96</v>
      </c>
      <c r="CE483" s="210">
        <f t="shared" si="307"/>
        <v>1.96</v>
      </c>
      <c r="CF483" s="725"/>
      <c r="CG483" s="607"/>
      <c r="CH483" s="708" t="str">
        <f t="shared" si="316"/>
        <v/>
      </c>
      <c r="CI483" s="112" t="str">
        <f t="shared" si="317"/>
        <v/>
      </c>
      <c r="CJ483" s="531" t="e">
        <f t="shared" si="308"/>
        <v>#VALUE!</v>
      </c>
      <c r="CK483" s="728"/>
      <c r="CL483" s="793"/>
    </row>
    <row r="484" spans="1:90" ht="13.15" customHeight="1" x14ac:dyDescent="0.25">
      <c r="A484" s="734" t="s">
        <v>530</v>
      </c>
      <c r="B484" s="114"/>
      <c r="C484" s="711">
        <v>64</v>
      </c>
      <c r="D484" s="382">
        <v>478</v>
      </c>
      <c r="E484" s="193" t="s">
        <v>1088</v>
      </c>
      <c r="F484" s="194" t="s">
        <v>1089</v>
      </c>
      <c r="G484" s="292" t="s">
        <v>1264</v>
      </c>
      <c r="H484" s="92">
        <v>10</v>
      </c>
      <c r="I484" s="115"/>
      <c r="J484" s="116">
        <f t="shared" si="322"/>
        <v>0.15447154471544713</v>
      </c>
      <c r="K484" s="115">
        <v>0.18999999999999997</v>
      </c>
      <c r="L484" s="115">
        <f t="shared" si="296"/>
        <v>1.5447154471544713</v>
      </c>
      <c r="M484" s="115">
        <f>H484*K484</f>
        <v>1.8999999999999997</v>
      </c>
      <c r="N484" s="236">
        <f t="shared" si="310"/>
        <v>0.21089999999999998</v>
      </c>
      <c r="O484" s="22">
        <f t="shared" si="311"/>
        <v>6.649999999999999E-2</v>
      </c>
      <c r="P484" s="22">
        <f>N484*H484</f>
        <v>2.109</v>
      </c>
      <c r="Q484" s="23">
        <f t="shared" si="312"/>
        <v>0.25649999999999995</v>
      </c>
      <c r="R484" s="24">
        <f>Q484*H484</f>
        <v>2.5649999999999995</v>
      </c>
      <c r="S484" s="94">
        <f t="shared" si="313"/>
        <v>0.22799999999999995</v>
      </c>
      <c r="T484" s="196">
        <f>H484*S484</f>
        <v>2.2799999999999994</v>
      </c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>
        <v>50</v>
      </c>
      <c r="AG484" s="96">
        <f t="shared" si="321"/>
        <v>0</v>
      </c>
      <c r="AH484" s="198"/>
      <c r="AI484" s="198"/>
      <c r="AJ484" s="198">
        <f t="shared" si="324"/>
        <v>0</v>
      </c>
      <c r="AK484" s="95"/>
      <c r="AL484" s="95"/>
      <c r="AM484" s="95"/>
      <c r="AN484" s="95"/>
      <c r="AO484" s="95"/>
      <c r="AP484" s="97"/>
      <c r="AQ484" s="97"/>
      <c r="AR484" s="97"/>
      <c r="AS484" s="97"/>
      <c r="AT484" s="97"/>
      <c r="AU484" s="97"/>
      <c r="AV484" s="97"/>
      <c r="AW484" s="98">
        <f t="shared" si="318"/>
        <v>50</v>
      </c>
      <c r="AX484" s="118">
        <v>0.22800000000000001</v>
      </c>
      <c r="AY484" s="98">
        <v>0.16</v>
      </c>
      <c r="AZ484" s="118">
        <f t="shared" si="323"/>
        <v>8</v>
      </c>
      <c r="BA484" s="95"/>
      <c r="BB484" s="95"/>
      <c r="BC484" s="95"/>
      <c r="BD484" s="95"/>
      <c r="BE484" s="95"/>
      <c r="BF484" s="121"/>
      <c r="BG484" s="121"/>
      <c r="BH484" s="121"/>
      <c r="BI484" s="121"/>
      <c r="BJ484" s="121"/>
      <c r="BK484" s="95"/>
      <c r="BL484" s="95"/>
      <c r="BM484" s="100">
        <f t="shared" si="325"/>
        <v>0</v>
      </c>
      <c r="BN484" s="199"/>
      <c r="BO484" s="123">
        <f t="shared" si="319"/>
        <v>0</v>
      </c>
      <c r="BP484" s="243"/>
      <c r="BQ484" s="196"/>
      <c r="BR484" s="259">
        <v>50</v>
      </c>
      <c r="BS484" s="198">
        <f t="shared" si="303"/>
        <v>20</v>
      </c>
      <c r="BT484" s="198">
        <v>30</v>
      </c>
      <c r="BU484" s="579">
        <v>50</v>
      </c>
      <c r="BV484" s="565"/>
      <c r="BW484" s="200"/>
      <c r="BX484" s="199"/>
      <c r="BY484" s="199"/>
      <c r="BZ484" s="200"/>
      <c r="CA484" s="201">
        <f t="shared" si="304"/>
        <v>0.22800000000000001</v>
      </c>
      <c r="CB484" s="199">
        <f t="shared" si="305"/>
        <v>0.15447154471544713</v>
      </c>
      <c r="CC484" s="586"/>
      <c r="CD484" s="595">
        <f t="shared" si="306"/>
        <v>0.19123577235772357</v>
      </c>
      <c r="CE484" s="201">
        <f t="shared" si="307"/>
        <v>9.5617886178861777</v>
      </c>
      <c r="CF484" s="723">
        <f>SUM(CE484:CE486)</f>
        <v>228.56178861788621</v>
      </c>
      <c r="CG484" s="605"/>
      <c r="CH484" s="706" t="str">
        <f t="shared" si="316"/>
        <v/>
      </c>
      <c r="CI484" s="199" t="str">
        <f t="shared" si="317"/>
        <v/>
      </c>
      <c r="CJ484" s="529" t="e">
        <f t="shared" si="308"/>
        <v>#VALUE!</v>
      </c>
      <c r="CK484" s="732" t="e">
        <f>SUM(CJ484:CJ486)</f>
        <v>#VALUE!</v>
      </c>
      <c r="CL484" s="794" t="e">
        <f>(CF484-CK484)/CF484</f>
        <v>#VALUE!</v>
      </c>
    </row>
    <row r="485" spans="1:90" ht="13.15" customHeight="1" x14ac:dyDescent="0.25">
      <c r="A485" s="735"/>
      <c r="B485" s="124"/>
      <c r="C485" s="712"/>
      <c r="D485" s="383">
        <v>479</v>
      </c>
      <c r="E485" s="131" t="s">
        <v>1090</v>
      </c>
      <c r="F485" s="182" t="s">
        <v>1091</v>
      </c>
      <c r="G485" s="293" t="s">
        <v>1264</v>
      </c>
      <c r="H485" s="9">
        <v>180</v>
      </c>
      <c r="I485" s="80"/>
      <c r="J485" s="81">
        <f t="shared" si="322"/>
        <v>1.056910569105691</v>
      </c>
      <c r="K485" s="80">
        <v>1.3</v>
      </c>
      <c r="L485" s="80">
        <f t="shared" si="296"/>
        <v>190.2439024390244</v>
      </c>
      <c r="M485" s="80">
        <f>H485*K485</f>
        <v>234</v>
      </c>
      <c r="N485" s="140">
        <f t="shared" si="310"/>
        <v>1.4430000000000003</v>
      </c>
      <c r="O485" s="10">
        <f t="shared" si="311"/>
        <v>0.45499999999999996</v>
      </c>
      <c r="P485" s="10">
        <f>N485*H485</f>
        <v>259.74000000000007</v>
      </c>
      <c r="Q485" s="11">
        <f t="shared" si="312"/>
        <v>1.7549999999999999</v>
      </c>
      <c r="R485" s="12">
        <f>Q485*H485</f>
        <v>315.89999999999998</v>
      </c>
      <c r="S485" s="4">
        <f t="shared" si="313"/>
        <v>1.56</v>
      </c>
      <c r="T485" s="137">
        <f>H485*S485</f>
        <v>280.8</v>
      </c>
      <c r="U485" s="43"/>
      <c r="V485" s="43">
        <v>5</v>
      </c>
      <c r="W485" s="43">
        <f>25+50+6</f>
        <v>81</v>
      </c>
      <c r="X485" s="43"/>
      <c r="Y485" s="43"/>
      <c r="Z485" s="43"/>
      <c r="AA485" s="43"/>
      <c r="AB485" s="43"/>
      <c r="AC485" s="43"/>
      <c r="AD485" s="43"/>
      <c r="AE485" s="43"/>
      <c r="AF485" s="43">
        <f>25+50+3</f>
        <v>78</v>
      </c>
      <c r="AG485" s="44">
        <f t="shared" si="321"/>
        <v>86</v>
      </c>
      <c r="AH485" s="69"/>
      <c r="AI485" s="69">
        <v>1.45</v>
      </c>
      <c r="AJ485" s="69">
        <f t="shared" si="324"/>
        <v>124.7</v>
      </c>
      <c r="AK485" s="43">
        <v>25</v>
      </c>
      <c r="AL485" s="43">
        <v>5</v>
      </c>
      <c r="AM485" s="43">
        <v>5</v>
      </c>
      <c r="AN485" s="43">
        <f>3+25</f>
        <v>28</v>
      </c>
      <c r="AO485" s="43">
        <v>2</v>
      </c>
      <c r="AP485" s="54"/>
      <c r="AQ485" s="54"/>
      <c r="AR485" s="54"/>
      <c r="AS485" s="54"/>
      <c r="AT485" s="54"/>
      <c r="AU485" s="54"/>
      <c r="AV485" s="54"/>
      <c r="AW485" s="45">
        <f t="shared" si="318"/>
        <v>143</v>
      </c>
      <c r="AX485" s="51">
        <v>1.56</v>
      </c>
      <c r="AY485" s="45">
        <v>0.57999999999999996</v>
      </c>
      <c r="AZ485" s="51">
        <f t="shared" si="323"/>
        <v>82.94</v>
      </c>
      <c r="BA485" s="43"/>
      <c r="BB485" s="43"/>
      <c r="BC485" s="43"/>
      <c r="BD485" s="43"/>
      <c r="BE485" s="43"/>
      <c r="BF485" s="74"/>
      <c r="BG485" s="74"/>
      <c r="BH485" s="74"/>
      <c r="BI485" s="74"/>
      <c r="BJ485" s="74"/>
      <c r="BK485" s="43"/>
      <c r="BL485" s="43"/>
      <c r="BM485" s="47">
        <f t="shared" si="325"/>
        <v>0</v>
      </c>
      <c r="BN485" s="59"/>
      <c r="BO485" s="60">
        <f t="shared" si="319"/>
        <v>0</v>
      </c>
      <c r="BP485" s="142"/>
      <c r="BQ485" s="137"/>
      <c r="BR485" s="146">
        <v>180</v>
      </c>
      <c r="BS485" s="63">
        <f t="shared" si="303"/>
        <v>136.33333333333334</v>
      </c>
      <c r="BT485" s="63">
        <v>150</v>
      </c>
      <c r="BU485" s="577">
        <v>180</v>
      </c>
      <c r="BV485" s="566"/>
      <c r="BW485" s="139"/>
      <c r="BX485" s="59"/>
      <c r="BY485" s="59"/>
      <c r="BZ485" s="139"/>
      <c r="CA485" s="5">
        <f t="shared" si="304"/>
        <v>1.56</v>
      </c>
      <c r="CB485" s="59">
        <f t="shared" si="305"/>
        <v>0.57999999999999996</v>
      </c>
      <c r="CC485" s="587"/>
      <c r="CD485" s="596">
        <f t="shared" si="306"/>
        <v>1.07</v>
      </c>
      <c r="CE485" s="5">
        <f t="shared" si="307"/>
        <v>192.60000000000002</v>
      </c>
      <c r="CF485" s="724"/>
      <c r="CG485" s="606"/>
      <c r="CH485" s="707" t="str">
        <f t="shared" si="316"/>
        <v/>
      </c>
      <c r="CI485" s="59" t="str">
        <f t="shared" si="317"/>
        <v/>
      </c>
      <c r="CJ485" s="530" t="e">
        <f t="shared" si="308"/>
        <v>#VALUE!</v>
      </c>
      <c r="CK485" s="727"/>
      <c r="CL485" s="792"/>
    </row>
    <row r="486" spans="1:90" ht="13.15" customHeight="1" thickBot="1" x14ac:dyDescent="0.3">
      <c r="A486" s="736"/>
      <c r="B486" s="125"/>
      <c r="C486" s="713"/>
      <c r="D486" s="384">
        <v>480</v>
      </c>
      <c r="E486" s="255" t="s">
        <v>204</v>
      </c>
      <c r="F486" s="256" t="s">
        <v>943</v>
      </c>
      <c r="G486" s="294" t="s">
        <v>1264</v>
      </c>
      <c r="H486" s="101"/>
      <c r="I486" s="250"/>
      <c r="J486" s="251"/>
      <c r="K486" s="250"/>
      <c r="L486" s="250">
        <f t="shared" si="296"/>
        <v>0</v>
      </c>
      <c r="M486" s="250"/>
      <c r="N486" s="204"/>
      <c r="O486" s="19"/>
      <c r="P486" s="19"/>
      <c r="Q486" s="20"/>
      <c r="R486" s="21"/>
      <c r="S486" s="205"/>
      <c r="T486" s="206"/>
      <c r="U486" s="104"/>
      <c r="V486" s="104"/>
      <c r="W486" s="104"/>
      <c r="X486" s="104"/>
      <c r="Y486" s="104"/>
      <c r="Z486" s="104"/>
      <c r="AA486" s="104"/>
      <c r="AB486" s="104"/>
      <c r="AC486" s="104"/>
      <c r="AD486" s="104"/>
      <c r="AE486" s="104"/>
      <c r="AF486" s="104"/>
      <c r="AG486" s="105">
        <f t="shared" si="321"/>
        <v>0</v>
      </c>
      <c r="AH486" s="106"/>
      <c r="AI486" s="106"/>
      <c r="AJ486" s="106">
        <f t="shared" si="324"/>
        <v>0</v>
      </c>
      <c r="AK486" s="104"/>
      <c r="AL486" s="104"/>
      <c r="AM486" s="104"/>
      <c r="AN486" s="104"/>
      <c r="AO486" s="104"/>
      <c r="AP486" s="107"/>
      <c r="AQ486" s="107"/>
      <c r="AR486" s="107"/>
      <c r="AS486" s="107"/>
      <c r="AT486" s="107"/>
      <c r="AU486" s="107"/>
      <c r="AV486" s="107"/>
      <c r="AW486" s="108">
        <f t="shared" si="318"/>
        <v>0</v>
      </c>
      <c r="AX486" s="252"/>
      <c r="AY486" s="252"/>
      <c r="AZ486" s="252">
        <f t="shared" si="323"/>
        <v>0</v>
      </c>
      <c r="BA486" s="127"/>
      <c r="BB486" s="127"/>
      <c r="BC486" s="127"/>
      <c r="BD486" s="127"/>
      <c r="BE486" s="127"/>
      <c r="BF486" s="110"/>
      <c r="BG486" s="110">
        <f>2+1</f>
        <v>3</v>
      </c>
      <c r="BH486" s="110"/>
      <c r="BI486" s="110"/>
      <c r="BJ486" s="110"/>
      <c r="BK486" s="127"/>
      <c r="BL486" s="127"/>
      <c r="BM486" s="111">
        <f t="shared" si="325"/>
        <v>3</v>
      </c>
      <c r="BN486" s="111">
        <v>8.8000000000000007</v>
      </c>
      <c r="BO486" s="111">
        <f t="shared" si="319"/>
        <v>26.400000000000002</v>
      </c>
      <c r="BP486" s="258" t="s">
        <v>757</v>
      </c>
      <c r="BQ486" s="206"/>
      <c r="BR486" s="208">
        <v>3</v>
      </c>
      <c r="BS486" s="106">
        <f t="shared" si="303"/>
        <v>1</v>
      </c>
      <c r="BT486" s="106">
        <f>BR486</f>
        <v>3</v>
      </c>
      <c r="BU486" s="578">
        <f>BR486</f>
        <v>3</v>
      </c>
      <c r="BV486" s="567"/>
      <c r="BW486" s="209"/>
      <c r="BX486" s="112"/>
      <c r="BY486" s="112"/>
      <c r="BZ486" s="209"/>
      <c r="CA486" s="210">
        <f t="shared" si="304"/>
        <v>8.8000000000000007</v>
      </c>
      <c r="CB486" s="112">
        <f t="shared" si="305"/>
        <v>8.8000000000000007</v>
      </c>
      <c r="CC486" s="588"/>
      <c r="CD486" s="597">
        <f t="shared" si="306"/>
        <v>8.8000000000000007</v>
      </c>
      <c r="CE486" s="210">
        <f t="shared" si="307"/>
        <v>26.400000000000002</v>
      </c>
      <c r="CF486" s="725"/>
      <c r="CG486" s="607"/>
      <c r="CH486" s="708" t="str">
        <f t="shared" si="316"/>
        <v/>
      </c>
      <c r="CI486" s="112" t="str">
        <f t="shared" si="317"/>
        <v/>
      </c>
      <c r="CJ486" s="531" t="e">
        <f t="shared" si="308"/>
        <v>#VALUE!</v>
      </c>
      <c r="CK486" s="728"/>
      <c r="CL486" s="793"/>
    </row>
    <row r="487" spans="1:90" ht="13.15" customHeight="1" x14ac:dyDescent="0.25">
      <c r="A487" s="734" t="s">
        <v>531</v>
      </c>
      <c r="B487" s="91"/>
      <c r="C487" s="711">
        <v>65</v>
      </c>
      <c r="D487" s="382">
        <v>481</v>
      </c>
      <c r="E487" s="193" t="s">
        <v>1092</v>
      </c>
      <c r="F487" s="194" t="s">
        <v>1093</v>
      </c>
      <c r="G487" s="292" t="s">
        <v>1264</v>
      </c>
      <c r="H487" s="92">
        <v>4</v>
      </c>
      <c r="I487" s="92">
        <v>275</v>
      </c>
      <c r="J487" s="93">
        <f t="shared" si="322"/>
        <v>146.34146341463415</v>
      </c>
      <c r="K487" s="92">
        <v>180</v>
      </c>
      <c r="L487" s="92">
        <f t="shared" si="296"/>
        <v>585.36585365853659</v>
      </c>
      <c r="M487" s="92">
        <f>H487*K487</f>
        <v>720</v>
      </c>
      <c r="N487" s="236">
        <f t="shared" si="310"/>
        <v>199.8</v>
      </c>
      <c r="O487" s="22">
        <f t="shared" si="311"/>
        <v>62.999999999999993</v>
      </c>
      <c r="P487" s="22">
        <f>N487*H487</f>
        <v>799.2</v>
      </c>
      <c r="Q487" s="23">
        <f t="shared" si="312"/>
        <v>243</v>
      </c>
      <c r="R487" s="24">
        <f>Q487*H487</f>
        <v>972</v>
      </c>
      <c r="S487" s="94">
        <f t="shared" si="313"/>
        <v>216</v>
      </c>
      <c r="T487" s="196">
        <f>H487*S487</f>
        <v>864</v>
      </c>
      <c r="U487" s="95"/>
      <c r="V487" s="95"/>
      <c r="W487" s="95">
        <v>2</v>
      </c>
      <c r="X487" s="95"/>
      <c r="Y487" s="95"/>
      <c r="Z487" s="95"/>
      <c r="AA487" s="95"/>
      <c r="AB487" s="95"/>
      <c r="AC487" s="95"/>
      <c r="AD487" s="95"/>
      <c r="AE487" s="95"/>
      <c r="AF487" s="95"/>
      <c r="AG487" s="96">
        <f t="shared" si="321"/>
        <v>2</v>
      </c>
      <c r="AH487" s="96">
        <v>279.98</v>
      </c>
      <c r="AI487" s="96">
        <v>200.1</v>
      </c>
      <c r="AJ487" s="96">
        <f t="shared" si="324"/>
        <v>400.2</v>
      </c>
      <c r="AK487" s="95"/>
      <c r="AL487" s="95"/>
      <c r="AM487" s="95"/>
      <c r="AN487" s="95"/>
      <c r="AO487" s="95"/>
      <c r="AP487" s="97"/>
      <c r="AQ487" s="97"/>
      <c r="AR487" s="97"/>
      <c r="AS487" s="97"/>
      <c r="AT487" s="97"/>
      <c r="AU487" s="97"/>
      <c r="AV487" s="97"/>
      <c r="AW487" s="98">
        <f t="shared" si="318"/>
        <v>0</v>
      </c>
      <c r="AX487" s="118">
        <v>216</v>
      </c>
      <c r="AY487" s="119">
        <v>194</v>
      </c>
      <c r="AZ487" s="118">
        <f t="shared" si="323"/>
        <v>0</v>
      </c>
      <c r="BA487" s="120"/>
      <c r="BB487" s="120"/>
      <c r="BC487" s="120"/>
      <c r="BD487" s="120"/>
      <c r="BE487" s="120"/>
      <c r="BF487" s="121"/>
      <c r="BG487" s="121"/>
      <c r="BH487" s="121"/>
      <c r="BI487" s="121"/>
      <c r="BJ487" s="121"/>
      <c r="BK487" s="120"/>
      <c r="BL487" s="120"/>
      <c r="BM487" s="100">
        <f t="shared" si="325"/>
        <v>0</v>
      </c>
      <c r="BN487" s="122"/>
      <c r="BO487" s="123">
        <f t="shared" si="319"/>
        <v>0</v>
      </c>
      <c r="BP487" s="237"/>
      <c r="BQ487" s="196"/>
      <c r="BR487" s="197">
        <v>4</v>
      </c>
      <c r="BS487" s="198">
        <f t="shared" si="303"/>
        <v>2</v>
      </c>
      <c r="BT487" s="198">
        <f>BR487</f>
        <v>4</v>
      </c>
      <c r="BU487" s="579">
        <f>BR487</f>
        <v>4</v>
      </c>
      <c r="BV487" s="565"/>
      <c r="BW487" s="200"/>
      <c r="BX487" s="199">
        <v>136.62</v>
      </c>
      <c r="BY487" s="199">
        <v>216</v>
      </c>
      <c r="BZ487" s="200"/>
      <c r="CA487" s="201">
        <f t="shared" si="304"/>
        <v>216</v>
      </c>
      <c r="CB487" s="199">
        <f t="shared" si="305"/>
        <v>136.62</v>
      </c>
      <c r="CC487" s="586"/>
      <c r="CD487" s="595">
        <f t="shared" si="306"/>
        <v>176.31</v>
      </c>
      <c r="CE487" s="201">
        <f t="shared" si="307"/>
        <v>705.24</v>
      </c>
      <c r="CF487" s="723">
        <f>SUM(CE487:CE501)</f>
        <v>3769.7164634146338</v>
      </c>
      <c r="CG487" s="605"/>
      <c r="CH487" s="706" t="str">
        <f t="shared" si="316"/>
        <v/>
      </c>
      <c r="CI487" s="199" t="str">
        <f t="shared" si="317"/>
        <v/>
      </c>
      <c r="CJ487" s="529" t="e">
        <f t="shared" si="308"/>
        <v>#VALUE!</v>
      </c>
      <c r="CK487" s="732" t="e">
        <f>SUM(CJ487:CJ501)</f>
        <v>#VALUE!</v>
      </c>
      <c r="CL487" s="794" t="e">
        <f>(CF487-CK487)/CF487</f>
        <v>#VALUE!</v>
      </c>
    </row>
    <row r="488" spans="1:90" ht="13.15" customHeight="1" x14ac:dyDescent="0.25">
      <c r="A488" s="737"/>
      <c r="B488" s="37"/>
      <c r="C488" s="714"/>
      <c r="D488" s="383">
        <v>482</v>
      </c>
      <c r="E488" s="131"/>
      <c r="F488" s="182" t="s">
        <v>797</v>
      </c>
      <c r="G488" s="293" t="s">
        <v>1264</v>
      </c>
      <c r="H488" s="9"/>
      <c r="I488" s="9">
        <v>300</v>
      </c>
      <c r="J488" s="42"/>
      <c r="K488" s="9"/>
      <c r="L488" s="9">
        <f t="shared" si="296"/>
        <v>0</v>
      </c>
      <c r="M488" s="9"/>
      <c r="N488" s="140"/>
      <c r="O488" s="10"/>
      <c r="P488" s="10"/>
      <c r="Q488" s="11"/>
      <c r="R488" s="12"/>
      <c r="S488" s="4"/>
      <c r="T488" s="137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4">
        <v>0</v>
      </c>
      <c r="AH488" s="44">
        <v>320</v>
      </c>
      <c r="AI488" s="44">
        <v>217.35</v>
      </c>
      <c r="AJ488" s="44">
        <f t="shared" si="324"/>
        <v>0</v>
      </c>
      <c r="AK488" s="43"/>
      <c r="AL488" s="43"/>
      <c r="AM488" s="43"/>
      <c r="AN488" s="43"/>
      <c r="AO488" s="43"/>
      <c r="AP488" s="54"/>
      <c r="AQ488" s="54"/>
      <c r="AR488" s="54"/>
      <c r="AS488" s="54"/>
      <c r="AT488" s="54"/>
      <c r="AU488" s="54"/>
      <c r="AV488" s="54"/>
      <c r="AW488" s="45">
        <f t="shared" si="318"/>
        <v>0</v>
      </c>
      <c r="AX488" s="58"/>
      <c r="AY488" s="62"/>
      <c r="AZ488" s="58"/>
      <c r="BA488" s="75"/>
      <c r="BB488" s="75"/>
      <c r="BC488" s="75"/>
      <c r="BD488" s="75"/>
      <c r="BE488" s="75"/>
      <c r="BF488" s="74"/>
      <c r="BG488" s="74"/>
      <c r="BH488" s="74"/>
      <c r="BI488" s="74"/>
      <c r="BJ488" s="74"/>
      <c r="BK488" s="75"/>
      <c r="BL488" s="75"/>
      <c r="BM488" s="47">
        <f t="shared" si="325"/>
        <v>0</v>
      </c>
      <c r="BN488" s="61"/>
      <c r="BO488" s="60"/>
      <c r="BP488" s="142"/>
      <c r="BQ488" s="137"/>
      <c r="BR488" s="138">
        <v>0</v>
      </c>
      <c r="BS488" s="63">
        <f t="shared" si="303"/>
        <v>0</v>
      </c>
      <c r="BT488" s="63">
        <f>BR488</f>
        <v>0</v>
      </c>
      <c r="BU488" s="577">
        <v>1</v>
      </c>
      <c r="BV488" s="566"/>
      <c r="BW488" s="139"/>
      <c r="BX488" s="59"/>
      <c r="BY488" s="59"/>
      <c r="BZ488" s="139"/>
      <c r="CA488" s="5">
        <f t="shared" si="304"/>
        <v>300</v>
      </c>
      <c r="CB488" s="59">
        <f t="shared" si="305"/>
        <v>217.35</v>
      </c>
      <c r="CC488" s="587"/>
      <c r="CD488" s="596">
        <f t="shared" si="306"/>
        <v>258.67500000000001</v>
      </c>
      <c r="CE488" s="5">
        <f t="shared" si="307"/>
        <v>258.67500000000001</v>
      </c>
      <c r="CF488" s="724"/>
      <c r="CG488" s="606"/>
      <c r="CH488" s="707" t="str">
        <f t="shared" si="316"/>
        <v/>
      </c>
      <c r="CI488" s="59" t="str">
        <f t="shared" si="317"/>
        <v/>
      </c>
      <c r="CJ488" s="530" t="e">
        <f t="shared" si="308"/>
        <v>#VALUE!</v>
      </c>
      <c r="CK488" s="727"/>
      <c r="CL488" s="792"/>
    </row>
    <row r="489" spans="1:90" ht="13.15" customHeight="1" x14ac:dyDescent="0.25">
      <c r="A489" s="737"/>
      <c r="B489" s="37">
        <v>129</v>
      </c>
      <c r="C489" s="714"/>
      <c r="D489" s="383">
        <v>483</v>
      </c>
      <c r="E489" s="131" t="s">
        <v>1094</v>
      </c>
      <c r="F489" s="182" t="s">
        <v>1095</v>
      </c>
      <c r="G489" s="293" t="s">
        <v>1264</v>
      </c>
      <c r="H489" s="9">
        <v>2</v>
      </c>
      <c r="I489" s="80"/>
      <c r="J489" s="81">
        <f t="shared" si="322"/>
        <v>174.79674796747969</v>
      </c>
      <c r="K489" s="80">
        <v>215</v>
      </c>
      <c r="L489" s="80">
        <f t="shared" si="296"/>
        <v>349.59349593495938</v>
      </c>
      <c r="M489" s="80">
        <f>H489*K489</f>
        <v>430</v>
      </c>
      <c r="N489" s="140">
        <f t="shared" si="310"/>
        <v>238.65000000000003</v>
      </c>
      <c r="O489" s="10">
        <f t="shared" si="311"/>
        <v>75.25</v>
      </c>
      <c r="P489" s="10">
        <f>N489*H489</f>
        <v>477.30000000000007</v>
      </c>
      <c r="Q489" s="11">
        <f t="shared" si="312"/>
        <v>290.25</v>
      </c>
      <c r="R489" s="12">
        <f>Q489*H489</f>
        <v>580.5</v>
      </c>
      <c r="S489" s="4">
        <f t="shared" si="313"/>
        <v>258</v>
      </c>
      <c r="T489" s="137">
        <f>H489*S489</f>
        <v>516</v>
      </c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>
        <v>1</v>
      </c>
      <c r="AG489" s="44">
        <f t="shared" si="321"/>
        <v>0</v>
      </c>
      <c r="AH489" s="63"/>
      <c r="AI489" s="63"/>
      <c r="AJ489" s="63">
        <f t="shared" ref="AJ489:AJ497" si="326">AG489*AI489</f>
        <v>0</v>
      </c>
      <c r="AK489" s="43"/>
      <c r="AL489" s="43">
        <v>1</v>
      </c>
      <c r="AM489" s="43"/>
      <c r="AN489" s="43"/>
      <c r="AO489" s="43"/>
      <c r="AP489" s="54"/>
      <c r="AQ489" s="54"/>
      <c r="AR489" s="54"/>
      <c r="AS489" s="54"/>
      <c r="AT489" s="54"/>
      <c r="AU489" s="54"/>
      <c r="AV489" s="54"/>
      <c r="AW489" s="45">
        <f t="shared" si="318"/>
        <v>2</v>
      </c>
      <c r="AX489" s="51">
        <v>258</v>
      </c>
      <c r="AY489" s="45">
        <v>194</v>
      </c>
      <c r="AZ489" s="51">
        <f t="shared" ref="AZ489:AZ496" si="327">AW489*AY489</f>
        <v>388</v>
      </c>
      <c r="BA489" s="43"/>
      <c r="BB489" s="43"/>
      <c r="BC489" s="43"/>
      <c r="BD489" s="43"/>
      <c r="BE489" s="43"/>
      <c r="BF489" s="74"/>
      <c r="BG489" s="74"/>
      <c r="BH489" s="74"/>
      <c r="BI489" s="74"/>
      <c r="BJ489" s="74"/>
      <c r="BK489" s="43"/>
      <c r="BL489" s="43"/>
      <c r="BM489" s="47">
        <f t="shared" si="325"/>
        <v>0</v>
      </c>
      <c r="BN489" s="59"/>
      <c r="BO489" s="60">
        <f t="shared" si="319"/>
        <v>0</v>
      </c>
      <c r="BP489" s="141"/>
      <c r="BQ489" s="137"/>
      <c r="BR489" s="138">
        <v>2</v>
      </c>
      <c r="BS489" s="63">
        <f t="shared" si="303"/>
        <v>1.3333333333333333</v>
      </c>
      <c r="BT489" s="63">
        <f>BR489</f>
        <v>2</v>
      </c>
      <c r="BU489" s="577">
        <v>5</v>
      </c>
      <c r="BV489" s="566"/>
      <c r="BW489" s="139"/>
      <c r="BX489" s="59">
        <v>163.19</v>
      </c>
      <c r="BY489" s="59">
        <v>258</v>
      </c>
      <c r="BZ489" s="139"/>
      <c r="CA489" s="5">
        <f t="shared" si="304"/>
        <v>258</v>
      </c>
      <c r="CB489" s="59">
        <f t="shared" si="305"/>
        <v>163.19</v>
      </c>
      <c r="CC489" s="587"/>
      <c r="CD489" s="596">
        <f t="shared" si="306"/>
        <v>210.595</v>
      </c>
      <c r="CE489" s="5">
        <f t="shared" si="307"/>
        <v>1052.9749999999999</v>
      </c>
      <c r="CF489" s="724"/>
      <c r="CG489" s="606"/>
      <c r="CH489" s="707" t="str">
        <f t="shared" si="316"/>
        <v/>
      </c>
      <c r="CI489" s="59" t="str">
        <f t="shared" si="317"/>
        <v/>
      </c>
      <c r="CJ489" s="530" t="e">
        <f t="shared" si="308"/>
        <v>#VALUE!</v>
      </c>
      <c r="CK489" s="727"/>
      <c r="CL489" s="792"/>
    </row>
    <row r="490" spans="1:90" s="158" customFormat="1" ht="13.15" customHeight="1" x14ac:dyDescent="0.2">
      <c r="A490" s="737"/>
      <c r="B490" s="328"/>
      <c r="C490" s="714"/>
      <c r="D490" s="383">
        <v>484</v>
      </c>
      <c r="E490" s="304" t="s">
        <v>1096</v>
      </c>
      <c r="F490" s="327" t="s">
        <v>1097</v>
      </c>
      <c r="G490" s="293" t="s">
        <v>1264</v>
      </c>
      <c r="H490" s="305">
        <v>250</v>
      </c>
      <c r="I490" s="306"/>
      <c r="J490" s="307">
        <f t="shared" si="322"/>
        <v>0.24390243902439024</v>
      </c>
      <c r="K490" s="305">
        <v>0.3</v>
      </c>
      <c r="L490" s="305">
        <f t="shared" si="296"/>
        <v>60.975609756097562</v>
      </c>
      <c r="M490" s="305">
        <f>H490*K490</f>
        <v>75</v>
      </c>
      <c r="N490" s="308">
        <f t="shared" si="310"/>
        <v>0.33300000000000002</v>
      </c>
      <c r="O490" s="308">
        <f t="shared" si="311"/>
        <v>0.105</v>
      </c>
      <c r="P490" s="308">
        <f>N490*H490</f>
        <v>83.25</v>
      </c>
      <c r="Q490" s="309">
        <f t="shared" si="312"/>
        <v>0.40499999999999997</v>
      </c>
      <c r="R490" s="310">
        <f>Q490*H490</f>
        <v>101.24999999999999</v>
      </c>
      <c r="S490" s="311">
        <f t="shared" si="313"/>
        <v>0.36</v>
      </c>
      <c r="T490" s="312">
        <f>H490*S490</f>
        <v>90</v>
      </c>
      <c r="U490" s="313"/>
      <c r="V490" s="313"/>
      <c r="W490" s="313">
        <v>3</v>
      </c>
      <c r="X490" s="313"/>
      <c r="Y490" s="313"/>
      <c r="Z490" s="313"/>
      <c r="AA490" s="313"/>
      <c r="AB490" s="313"/>
      <c r="AC490" s="313"/>
      <c r="AD490" s="313"/>
      <c r="AE490" s="313"/>
      <c r="AF490" s="313">
        <v>47</v>
      </c>
      <c r="AG490" s="314">
        <f t="shared" si="321"/>
        <v>3</v>
      </c>
      <c r="AH490" s="324"/>
      <c r="AI490" s="324">
        <v>0.36</v>
      </c>
      <c r="AJ490" s="324">
        <f t="shared" si="326"/>
        <v>1.08</v>
      </c>
      <c r="AK490" s="313">
        <v>20</v>
      </c>
      <c r="AL490" s="313">
        <v>6</v>
      </c>
      <c r="AM490" s="313">
        <v>6</v>
      </c>
      <c r="AN490" s="313">
        <v>6</v>
      </c>
      <c r="AO490" s="313"/>
      <c r="AP490" s="315"/>
      <c r="AQ490" s="315"/>
      <c r="AR490" s="315"/>
      <c r="AS490" s="315"/>
      <c r="AT490" s="315"/>
      <c r="AU490" s="315"/>
      <c r="AV490" s="315"/>
      <c r="AW490" s="316">
        <f t="shared" si="318"/>
        <v>85</v>
      </c>
      <c r="AX490" s="317">
        <v>0.36</v>
      </c>
      <c r="AY490" s="316">
        <v>0.45</v>
      </c>
      <c r="AZ490" s="317">
        <f t="shared" si="327"/>
        <v>38.25</v>
      </c>
      <c r="BA490" s="313"/>
      <c r="BB490" s="313"/>
      <c r="BC490" s="313"/>
      <c r="BD490" s="313"/>
      <c r="BE490" s="313"/>
      <c r="BF490" s="318"/>
      <c r="BG490" s="318"/>
      <c r="BH490" s="318"/>
      <c r="BI490" s="318"/>
      <c r="BJ490" s="318"/>
      <c r="BK490" s="313"/>
      <c r="BL490" s="313"/>
      <c r="BM490" s="319">
        <f t="shared" si="325"/>
        <v>0</v>
      </c>
      <c r="BN490" s="245"/>
      <c r="BO490" s="320">
        <f t="shared" si="319"/>
        <v>0</v>
      </c>
      <c r="BP490" s="325"/>
      <c r="BQ490" s="312"/>
      <c r="BR490" s="326">
        <v>250</v>
      </c>
      <c r="BS490" s="321">
        <f t="shared" si="303"/>
        <v>112.66666666666667</v>
      </c>
      <c r="BT490" s="321">
        <f>150</f>
        <v>150</v>
      </c>
      <c r="BU490" s="582">
        <v>250</v>
      </c>
      <c r="BV490" s="572"/>
      <c r="BW490" s="322"/>
      <c r="BX490" s="245">
        <v>0.23</v>
      </c>
      <c r="BY490" s="245">
        <v>0.36</v>
      </c>
      <c r="BZ490" s="322"/>
      <c r="CA490" s="323">
        <f t="shared" si="304"/>
        <v>0.36</v>
      </c>
      <c r="CB490" s="245">
        <f t="shared" si="305"/>
        <v>0.23</v>
      </c>
      <c r="CC490" s="591"/>
      <c r="CD490" s="600">
        <f t="shared" si="306"/>
        <v>0.29499999999999998</v>
      </c>
      <c r="CE490" s="323">
        <f t="shared" si="307"/>
        <v>73.75</v>
      </c>
      <c r="CF490" s="724"/>
      <c r="CG490" s="610"/>
      <c r="CH490" s="707" t="str">
        <f t="shared" si="316"/>
        <v/>
      </c>
      <c r="CI490" s="59" t="str">
        <f t="shared" si="317"/>
        <v/>
      </c>
      <c r="CJ490" s="530" t="e">
        <f t="shared" si="308"/>
        <v>#VALUE!</v>
      </c>
      <c r="CK490" s="727"/>
      <c r="CL490" s="792"/>
    </row>
    <row r="491" spans="1:90" ht="13.15" customHeight="1" x14ac:dyDescent="0.25">
      <c r="A491" s="737"/>
      <c r="B491" s="124"/>
      <c r="C491" s="714"/>
      <c r="D491" s="383">
        <v>485</v>
      </c>
      <c r="E491" s="131" t="s">
        <v>313</v>
      </c>
      <c r="F491" s="182" t="s">
        <v>295</v>
      </c>
      <c r="G491" s="293" t="s">
        <v>1264</v>
      </c>
      <c r="H491" s="9"/>
      <c r="I491" s="79"/>
      <c r="J491" s="68"/>
      <c r="K491" s="79"/>
      <c r="L491" s="79">
        <f t="shared" si="296"/>
        <v>0</v>
      </c>
      <c r="M491" s="79"/>
      <c r="N491" s="140"/>
      <c r="O491" s="10"/>
      <c r="P491" s="10"/>
      <c r="Q491" s="11"/>
      <c r="R491" s="12"/>
      <c r="S491" s="4"/>
      <c r="T491" s="137"/>
      <c r="U491" s="43"/>
      <c r="V491" s="43"/>
      <c r="W491" s="43">
        <f>2+5</f>
        <v>7</v>
      </c>
      <c r="X491" s="43"/>
      <c r="Y491" s="43"/>
      <c r="Z491" s="43"/>
      <c r="AA491" s="43"/>
      <c r="AB491" s="43"/>
      <c r="AC491" s="43"/>
      <c r="AD491" s="43"/>
      <c r="AE491" s="43"/>
      <c r="AF491" s="43"/>
      <c r="AG491" s="44">
        <f t="shared" si="321"/>
        <v>7</v>
      </c>
      <c r="AH491" s="69"/>
      <c r="AI491" s="69">
        <v>17</v>
      </c>
      <c r="AJ491" s="69">
        <f t="shared" si="326"/>
        <v>119</v>
      </c>
      <c r="AK491" s="43"/>
      <c r="AL491" s="43"/>
      <c r="AM491" s="43"/>
      <c r="AN491" s="43"/>
      <c r="AO491" s="43"/>
      <c r="AP491" s="54"/>
      <c r="AQ491" s="54"/>
      <c r="AR491" s="54"/>
      <c r="AS491" s="54"/>
      <c r="AT491" s="54"/>
      <c r="AU491" s="54"/>
      <c r="AV491" s="54"/>
      <c r="AW491" s="45">
        <f t="shared" si="318"/>
        <v>0</v>
      </c>
      <c r="AX491" s="58"/>
      <c r="AY491" s="63"/>
      <c r="AZ491" s="58">
        <f t="shared" si="327"/>
        <v>0</v>
      </c>
      <c r="BA491" s="43"/>
      <c r="BB491" s="43"/>
      <c r="BC491" s="43"/>
      <c r="BD491" s="43"/>
      <c r="BE491" s="43"/>
      <c r="BF491" s="74"/>
      <c r="BG491" s="74"/>
      <c r="BH491" s="74"/>
      <c r="BI491" s="74"/>
      <c r="BJ491" s="74"/>
      <c r="BK491" s="43"/>
      <c r="BL491" s="43"/>
      <c r="BM491" s="47">
        <f t="shared" si="325"/>
        <v>0</v>
      </c>
      <c r="BN491" s="59"/>
      <c r="BO491" s="60">
        <f t="shared" si="319"/>
        <v>0</v>
      </c>
      <c r="BP491" s="142"/>
      <c r="BQ491" s="137"/>
      <c r="BR491" s="138">
        <v>7</v>
      </c>
      <c r="BS491" s="63">
        <f t="shared" si="303"/>
        <v>2.3333333333333335</v>
      </c>
      <c r="BT491" s="63">
        <f>BR491</f>
        <v>7</v>
      </c>
      <c r="BU491" s="577">
        <f>BR491</f>
        <v>7</v>
      </c>
      <c r="BV491" s="566"/>
      <c r="BW491" s="139"/>
      <c r="BX491" s="59"/>
      <c r="BY491" s="59"/>
      <c r="BZ491" s="139"/>
      <c r="CA491" s="5">
        <f t="shared" si="304"/>
        <v>0</v>
      </c>
      <c r="CB491" s="59">
        <f t="shared" si="305"/>
        <v>17</v>
      </c>
      <c r="CC491" s="587"/>
      <c r="CD491" s="596">
        <f t="shared" si="306"/>
        <v>17</v>
      </c>
      <c r="CE491" s="5">
        <f t="shared" si="307"/>
        <v>119</v>
      </c>
      <c r="CF491" s="724"/>
      <c r="CG491" s="606"/>
      <c r="CH491" s="707" t="str">
        <f t="shared" si="316"/>
        <v/>
      </c>
      <c r="CI491" s="59" t="str">
        <f t="shared" si="317"/>
        <v/>
      </c>
      <c r="CJ491" s="530" t="e">
        <f t="shared" si="308"/>
        <v>#VALUE!</v>
      </c>
      <c r="CK491" s="727"/>
      <c r="CL491" s="792"/>
    </row>
    <row r="492" spans="1:90" ht="13.15" customHeight="1" x14ac:dyDescent="0.25">
      <c r="A492" s="737"/>
      <c r="B492" s="124"/>
      <c r="C492" s="714"/>
      <c r="D492" s="383">
        <v>486</v>
      </c>
      <c r="E492" s="131" t="s">
        <v>1330</v>
      </c>
      <c r="F492" s="182" t="s">
        <v>1329</v>
      </c>
      <c r="G492" s="293" t="s">
        <v>1264</v>
      </c>
      <c r="H492" s="9"/>
      <c r="I492" s="79"/>
      <c r="J492" s="68"/>
      <c r="K492" s="79"/>
      <c r="L492" s="79">
        <f t="shared" si="296"/>
        <v>0</v>
      </c>
      <c r="M492" s="79"/>
      <c r="N492" s="140"/>
      <c r="O492" s="10"/>
      <c r="P492" s="10"/>
      <c r="Q492" s="11"/>
      <c r="R492" s="12"/>
      <c r="S492" s="4"/>
      <c r="T492" s="137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>
        <v>1</v>
      </c>
      <c r="AG492" s="44">
        <f t="shared" si="321"/>
        <v>0</v>
      </c>
      <c r="AH492" s="63"/>
      <c r="AI492" s="63"/>
      <c r="AJ492" s="63">
        <f t="shared" si="326"/>
        <v>0</v>
      </c>
      <c r="AK492" s="43"/>
      <c r="AL492" s="43"/>
      <c r="AM492" s="43"/>
      <c r="AN492" s="43"/>
      <c r="AO492" s="43"/>
      <c r="AP492" s="54"/>
      <c r="AQ492" s="54"/>
      <c r="AR492" s="54"/>
      <c r="AS492" s="54"/>
      <c r="AT492" s="54"/>
      <c r="AU492" s="54"/>
      <c r="AV492" s="54"/>
      <c r="AW492" s="45">
        <f t="shared" si="318"/>
        <v>1</v>
      </c>
      <c r="AX492" s="50"/>
      <c r="AY492" s="50">
        <v>11.34</v>
      </c>
      <c r="AZ492" s="50">
        <f t="shared" si="327"/>
        <v>11.34</v>
      </c>
      <c r="BA492" s="74"/>
      <c r="BB492" s="74"/>
      <c r="BC492" s="74"/>
      <c r="BD492" s="74"/>
      <c r="BE492" s="74"/>
      <c r="BF492" s="74"/>
      <c r="BG492" s="74"/>
      <c r="BH492" s="74"/>
      <c r="BI492" s="74"/>
      <c r="BJ492" s="74"/>
      <c r="BK492" s="74"/>
      <c r="BL492" s="74"/>
      <c r="BM492" s="47">
        <f t="shared" si="325"/>
        <v>0</v>
      </c>
      <c r="BN492" s="47">
        <v>11.34</v>
      </c>
      <c r="BO492" s="47">
        <f t="shared" si="319"/>
        <v>0</v>
      </c>
      <c r="BP492" s="136" t="s">
        <v>1296</v>
      </c>
      <c r="BQ492" s="137"/>
      <c r="BR492" s="138">
        <v>1</v>
      </c>
      <c r="BS492" s="63">
        <f t="shared" si="303"/>
        <v>0.33333333333333331</v>
      </c>
      <c r="BT492" s="63">
        <f>BR492</f>
        <v>1</v>
      </c>
      <c r="BU492" s="577">
        <f>BR492</f>
        <v>1</v>
      </c>
      <c r="BV492" s="566"/>
      <c r="BW492" s="139"/>
      <c r="BX492" s="59"/>
      <c r="BY492" s="59"/>
      <c r="BZ492" s="139"/>
      <c r="CA492" s="5">
        <f t="shared" si="304"/>
        <v>11.34</v>
      </c>
      <c r="CB492" s="59">
        <f t="shared" si="305"/>
        <v>11.34</v>
      </c>
      <c r="CC492" s="587"/>
      <c r="CD492" s="596">
        <f t="shared" si="306"/>
        <v>11.34</v>
      </c>
      <c r="CE492" s="5">
        <f t="shared" si="307"/>
        <v>11.34</v>
      </c>
      <c r="CF492" s="724"/>
      <c r="CG492" s="606"/>
      <c r="CH492" s="707" t="str">
        <f t="shared" si="316"/>
        <v/>
      </c>
      <c r="CI492" s="59" t="str">
        <f t="shared" si="317"/>
        <v/>
      </c>
      <c r="CJ492" s="530" t="e">
        <f t="shared" si="308"/>
        <v>#VALUE!</v>
      </c>
      <c r="CK492" s="727"/>
      <c r="CL492" s="792"/>
    </row>
    <row r="493" spans="1:90" ht="13.15" customHeight="1" x14ac:dyDescent="0.25">
      <c r="A493" s="737"/>
      <c r="B493" s="37"/>
      <c r="C493" s="714"/>
      <c r="D493" s="383">
        <v>487</v>
      </c>
      <c r="E493" s="131" t="s">
        <v>1098</v>
      </c>
      <c r="F493" s="182" t="s">
        <v>1099</v>
      </c>
      <c r="G493" s="293" t="s">
        <v>1264</v>
      </c>
      <c r="H493" s="9">
        <v>50</v>
      </c>
      <c r="I493" s="9">
        <v>7.2</v>
      </c>
      <c r="J493" s="42">
        <f t="shared" si="322"/>
        <v>4.8780487804878048</v>
      </c>
      <c r="K493" s="9">
        <v>6</v>
      </c>
      <c r="L493" s="9">
        <f t="shared" ref="L493:L546" si="328">M493/1.23</f>
        <v>243.90243902439025</v>
      </c>
      <c r="M493" s="9">
        <f>H493*K493</f>
        <v>300</v>
      </c>
      <c r="N493" s="140">
        <f t="shared" si="310"/>
        <v>6.66</v>
      </c>
      <c r="O493" s="10">
        <f t="shared" si="311"/>
        <v>2.0999999999999996</v>
      </c>
      <c r="P493" s="10">
        <f>N493*H493</f>
        <v>333</v>
      </c>
      <c r="Q493" s="11">
        <f t="shared" si="312"/>
        <v>8.1</v>
      </c>
      <c r="R493" s="12">
        <f>Q493*H493</f>
        <v>405</v>
      </c>
      <c r="S493" s="4">
        <f t="shared" si="313"/>
        <v>7.1999999999999993</v>
      </c>
      <c r="T493" s="137">
        <f>H493*S493</f>
        <v>359.99999999999994</v>
      </c>
      <c r="U493" s="43"/>
      <c r="V493" s="43"/>
      <c r="W493" s="43">
        <v>20</v>
      </c>
      <c r="X493" s="43"/>
      <c r="Y493" s="43"/>
      <c r="Z493" s="43"/>
      <c r="AA493" s="43"/>
      <c r="AB493" s="43"/>
      <c r="AC493" s="43"/>
      <c r="AD493" s="43"/>
      <c r="AE493" s="43"/>
      <c r="AF493" s="43"/>
      <c r="AG493" s="44">
        <f t="shared" si="321"/>
        <v>20</v>
      </c>
      <c r="AH493" s="44">
        <v>7.2</v>
      </c>
      <c r="AI493" s="70">
        <v>7.36</v>
      </c>
      <c r="AJ493" s="44">
        <f t="shared" si="326"/>
        <v>147.20000000000002</v>
      </c>
      <c r="AK493" s="43">
        <v>5</v>
      </c>
      <c r="AL493" s="43"/>
      <c r="AM493" s="43"/>
      <c r="AN493" s="43">
        <v>10</v>
      </c>
      <c r="AO493" s="43"/>
      <c r="AP493" s="54"/>
      <c r="AQ493" s="54"/>
      <c r="AR493" s="54"/>
      <c r="AS493" s="54"/>
      <c r="AT493" s="54"/>
      <c r="AU493" s="54"/>
      <c r="AV493" s="54"/>
      <c r="AW493" s="45">
        <f t="shared" si="318"/>
        <v>15</v>
      </c>
      <c r="AX493" s="51">
        <v>7.2</v>
      </c>
      <c r="AY493" s="51">
        <v>7.17</v>
      </c>
      <c r="AZ493" s="51">
        <f t="shared" si="327"/>
        <v>107.55</v>
      </c>
      <c r="BA493" s="74"/>
      <c r="BB493" s="74"/>
      <c r="BC493" s="74"/>
      <c r="BD493" s="74"/>
      <c r="BE493" s="74"/>
      <c r="BF493" s="74"/>
      <c r="BG493" s="74"/>
      <c r="BH493" s="74"/>
      <c r="BI493" s="74"/>
      <c r="BJ493" s="74"/>
      <c r="BK493" s="74"/>
      <c r="BL493" s="74"/>
      <c r="BM493" s="47">
        <f t="shared" si="325"/>
        <v>0</v>
      </c>
      <c r="BN493" s="60"/>
      <c r="BO493" s="60">
        <f t="shared" si="319"/>
        <v>0</v>
      </c>
      <c r="BP493" s="142"/>
      <c r="BQ493" s="137"/>
      <c r="BR493" s="146">
        <v>50</v>
      </c>
      <c r="BS493" s="63">
        <f t="shared" si="303"/>
        <v>28.333333333333332</v>
      </c>
      <c r="BT493" s="63">
        <f>35</f>
        <v>35</v>
      </c>
      <c r="BU493" s="577">
        <v>50</v>
      </c>
      <c r="BV493" s="566"/>
      <c r="BW493" s="139"/>
      <c r="BX493" s="59">
        <v>4.55</v>
      </c>
      <c r="BY493" s="59">
        <v>7.2</v>
      </c>
      <c r="BZ493" s="139"/>
      <c r="CA493" s="5">
        <f t="shared" si="304"/>
        <v>7.2</v>
      </c>
      <c r="CB493" s="59">
        <f t="shared" si="305"/>
        <v>4.55</v>
      </c>
      <c r="CC493" s="587"/>
      <c r="CD493" s="596">
        <f t="shared" si="306"/>
        <v>5.875</v>
      </c>
      <c r="CE493" s="5">
        <f t="shared" si="307"/>
        <v>293.75</v>
      </c>
      <c r="CF493" s="724"/>
      <c r="CG493" s="606"/>
      <c r="CH493" s="707" t="str">
        <f t="shared" si="316"/>
        <v/>
      </c>
      <c r="CI493" s="59" t="str">
        <f t="shared" si="317"/>
        <v/>
      </c>
      <c r="CJ493" s="530" t="e">
        <f t="shared" ref="CJ493:CJ556" si="329">BU493*CI493</f>
        <v>#VALUE!</v>
      </c>
      <c r="CK493" s="727"/>
      <c r="CL493" s="792"/>
    </row>
    <row r="494" spans="1:90" ht="13.15" customHeight="1" x14ac:dyDescent="0.25">
      <c r="A494" s="737"/>
      <c r="B494" s="37">
        <v>129</v>
      </c>
      <c r="C494" s="714"/>
      <c r="D494" s="383">
        <v>488</v>
      </c>
      <c r="E494" s="131" t="s">
        <v>1100</v>
      </c>
      <c r="F494" s="182" t="s">
        <v>1101</v>
      </c>
      <c r="G494" s="293" t="s">
        <v>1264</v>
      </c>
      <c r="H494" s="9">
        <v>50</v>
      </c>
      <c r="I494" s="80"/>
      <c r="J494" s="81">
        <f t="shared" si="322"/>
        <v>2.0325203252032522</v>
      </c>
      <c r="K494" s="80">
        <v>2.5</v>
      </c>
      <c r="L494" s="80">
        <f t="shared" si="328"/>
        <v>101.6260162601626</v>
      </c>
      <c r="M494" s="80">
        <f>H494*K494</f>
        <v>125</v>
      </c>
      <c r="N494" s="140">
        <f t="shared" si="310"/>
        <v>2.7750000000000004</v>
      </c>
      <c r="O494" s="10">
        <f t="shared" si="311"/>
        <v>0.875</v>
      </c>
      <c r="P494" s="10">
        <f>N494*H494</f>
        <v>138.75000000000003</v>
      </c>
      <c r="Q494" s="11">
        <f t="shared" si="312"/>
        <v>3.375</v>
      </c>
      <c r="R494" s="12">
        <f>Q494*H494</f>
        <v>168.75</v>
      </c>
      <c r="S494" s="4">
        <f t="shared" si="313"/>
        <v>3</v>
      </c>
      <c r="T494" s="137">
        <f>H494*S494</f>
        <v>150</v>
      </c>
      <c r="U494" s="43"/>
      <c r="V494" s="43"/>
      <c r="W494" s="43">
        <f>1+10</f>
        <v>11</v>
      </c>
      <c r="X494" s="43"/>
      <c r="Y494" s="43"/>
      <c r="Z494" s="43"/>
      <c r="AA494" s="43"/>
      <c r="AB494" s="43"/>
      <c r="AC494" s="43"/>
      <c r="AD494" s="43"/>
      <c r="AE494" s="43"/>
      <c r="AF494" s="43">
        <v>4</v>
      </c>
      <c r="AG494" s="44">
        <f t="shared" si="321"/>
        <v>11</v>
      </c>
      <c r="AH494" s="69"/>
      <c r="AI494" s="69">
        <v>2</v>
      </c>
      <c r="AJ494" s="69">
        <f t="shared" si="326"/>
        <v>22</v>
      </c>
      <c r="AK494" s="43">
        <v>5</v>
      </c>
      <c r="AL494" s="43"/>
      <c r="AM494" s="43"/>
      <c r="AN494" s="43">
        <v>10</v>
      </c>
      <c r="AO494" s="43"/>
      <c r="AP494" s="54"/>
      <c r="AQ494" s="54"/>
      <c r="AR494" s="54"/>
      <c r="AS494" s="54"/>
      <c r="AT494" s="54"/>
      <c r="AU494" s="54"/>
      <c r="AV494" s="54"/>
      <c r="AW494" s="45">
        <f t="shared" si="318"/>
        <v>19</v>
      </c>
      <c r="AX494" s="51">
        <v>3</v>
      </c>
      <c r="AY494" s="45">
        <v>0.83</v>
      </c>
      <c r="AZ494" s="51">
        <f t="shared" si="327"/>
        <v>15.77</v>
      </c>
      <c r="BA494" s="43"/>
      <c r="BB494" s="43"/>
      <c r="BC494" s="43"/>
      <c r="BD494" s="43"/>
      <c r="BE494" s="43"/>
      <c r="BF494" s="74"/>
      <c r="BG494" s="74"/>
      <c r="BH494" s="74"/>
      <c r="BI494" s="74"/>
      <c r="BJ494" s="74"/>
      <c r="BK494" s="43"/>
      <c r="BL494" s="43"/>
      <c r="BM494" s="47">
        <f t="shared" si="325"/>
        <v>0</v>
      </c>
      <c r="BN494" s="59"/>
      <c r="BO494" s="60">
        <f t="shared" si="319"/>
        <v>0</v>
      </c>
      <c r="BP494" s="142"/>
      <c r="BQ494" s="137"/>
      <c r="BR494" s="146">
        <v>50</v>
      </c>
      <c r="BS494" s="63">
        <f t="shared" si="303"/>
        <v>26.666666666666668</v>
      </c>
      <c r="BT494" s="63">
        <v>35</v>
      </c>
      <c r="BU494" s="577">
        <v>50</v>
      </c>
      <c r="BV494" s="566"/>
      <c r="BW494" s="139"/>
      <c r="BX494" s="59">
        <v>1.9</v>
      </c>
      <c r="BY494" s="59">
        <v>3</v>
      </c>
      <c r="BZ494" s="139"/>
      <c r="CA494" s="5">
        <f t="shared" si="304"/>
        <v>3</v>
      </c>
      <c r="CB494" s="59">
        <f t="shared" si="305"/>
        <v>0.83</v>
      </c>
      <c r="CC494" s="587"/>
      <c r="CD494" s="596">
        <f t="shared" si="306"/>
        <v>1.915</v>
      </c>
      <c r="CE494" s="5">
        <f t="shared" si="307"/>
        <v>95.75</v>
      </c>
      <c r="CF494" s="724"/>
      <c r="CG494" s="606"/>
      <c r="CH494" s="707" t="str">
        <f t="shared" si="316"/>
        <v/>
      </c>
      <c r="CI494" s="59" t="str">
        <f t="shared" si="317"/>
        <v/>
      </c>
      <c r="CJ494" s="530" t="e">
        <f t="shared" si="329"/>
        <v>#VALUE!</v>
      </c>
      <c r="CK494" s="727"/>
      <c r="CL494" s="792"/>
    </row>
    <row r="495" spans="1:90" ht="13.15" customHeight="1" x14ac:dyDescent="0.25">
      <c r="A495" s="737"/>
      <c r="B495" s="37"/>
      <c r="C495" s="714"/>
      <c r="D495" s="383">
        <v>489</v>
      </c>
      <c r="E495" s="131" t="s">
        <v>1102</v>
      </c>
      <c r="F495" s="182" t="s">
        <v>1103</v>
      </c>
      <c r="G495" s="293" t="s">
        <v>1264</v>
      </c>
      <c r="H495" s="9">
        <v>50</v>
      </c>
      <c r="I495" s="80"/>
      <c r="J495" s="81">
        <f t="shared" si="322"/>
        <v>2.0325203252032522</v>
      </c>
      <c r="K495" s="80">
        <v>2.5</v>
      </c>
      <c r="L495" s="80">
        <f t="shared" si="328"/>
        <v>101.6260162601626</v>
      </c>
      <c r="M495" s="80">
        <f>H495*K495</f>
        <v>125</v>
      </c>
      <c r="N495" s="140">
        <f t="shared" si="310"/>
        <v>2.7750000000000004</v>
      </c>
      <c r="O495" s="10">
        <f t="shared" si="311"/>
        <v>0.875</v>
      </c>
      <c r="P495" s="10">
        <f>N495*H495</f>
        <v>138.75000000000003</v>
      </c>
      <c r="Q495" s="11">
        <f t="shared" si="312"/>
        <v>3.375</v>
      </c>
      <c r="R495" s="12">
        <f>Q495*H495</f>
        <v>168.75</v>
      </c>
      <c r="S495" s="4">
        <f t="shared" si="313"/>
        <v>3</v>
      </c>
      <c r="T495" s="137">
        <f>H495*S495</f>
        <v>150</v>
      </c>
      <c r="U495" s="43"/>
      <c r="V495" s="43"/>
      <c r="W495" s="43">
        <v>20</v>
      </c>
      <c r="X495" s="43"/>
      <c r="Y495" s="43"/>
      <c r="Z495" s="43"/>
      <c r="AA495" s="43"/>
      <c r="AB495" s="43"/>
      <c r="AC495" s="43"/>
      <c r="AD495" s="43"/>
      <c r="AE495" s="43"/>
      <c r="AF495" s="43">
        <v>5</v>
      </c>
      <c r="AG495" s="44">
        <f t="shared" si="321"/>
        <v>20</v>
      </c>
      <c r="AH495" s="69"/>
      <c r="AI495" s="69">
        <v>0.85</v>
      </c>
      <c r="AJ495" s="69">
        <f t="shared" si="326"/>
        <v>17</v>
      </c>
      <c r="AK495" s="43">
        <v>10</v>
      </c>
      <c r="AL495" s="43">
        <v>2</v>
      </c>
      <c r="AM495" s="43">
        <v>2</v>
      </c>
      <c r="AN495" s="43">
        <f>15+15</f>
        <v>30</v>
      </c>
      <c r="AO495" s="43"/>
      <c r="AP495" s="54"/>
      <c r="AQ495" s="54"/>
      <c r="AR495" s="54"/>
      <c r="AS495" s="54"/>
      <c r="AT495" s="54"/>
      <c r="AU495" s="54"/>
      <c r="AV495" s="54"/>
      <c r="AW495" s="45">
        <f t="shared" si="318"/>
        <v>49</v>
      </c>
      <c r="AX495" s="51">
        <v>3</v>
      </c>
      <c r="AY495" s="45">
        <v>1.79</v>
      </c>
      <c r="AZ495" s="51">
        <f t="shared" si="327"/>
        <v>87.710000000000008</v>
      </c>
      <c r="BA495" s="43"/>
      <c r="BB495" s="43"/>
      <c r="BC495" s="43"/>
      <c r="BD495" s="43"/>
      <c r="BE495" s="43"/>
      <c r="BF495" s="74"/>
      <c r="BG495" s="74"/>
      <c r="BH495" s="74"/>
      <c r="BI495" s="74"/>
      <c r="BJ495" s="74"/>
      <c r="BK495" s="43"/>
      <c r="BL495" s="43"/>
      <c r="BM495" s="47">
        <f t="shared" si="325"/>
        <v>0</v>
      </c>
      <c r="BN495" s="59"/>
      <c r="BO495" s="60">
        <f t="shared" si="319"/>
        <v>0</v>
      </c>
      <c r="BP495" s="142"/>
      <c r="BQ495" s="137"/>
      <c r="BR495" s="146">
        <v>50</v>
      </c>
      <c r="BS495" s="63">
        <f t="shared" si="303"/>
        <v>39.666666666666664</v>
      </c>
      <c r="BT495" s="63">
        <v>40</v>
      </c>
      <c r="BU495" s="577">
        <v>50</v>
      </c>
      <c r="BV495" s="566"/>
      <c r="BW495" s="139"/>
      <c r="BX495" s="59"/>
      <c r="BY495" s="59"/>
      <c r="BZ495" s="139"/>
      <c r="CA495" s="5">
        <f t="shared" si="304"/>
        <v>3</v>
      </c>
      <c r="CB495" s="59">
        <f t="shared" si="305"/>
        <v>0.85</v>
      </c>
      <c r="CC495" s="587"/>
      <c r="CD495" s="596">
        <f t="shared" ref="CD495:CD547" si="330">IF(CA495=0,CB495,(CA495+CB495)/2)</f>
        <v>1.925</v>
      </c>
      <c r="CE495" s="5">
        <f t="shared" ref="CE495:CE547" si="331">BU495*CD495</f>
        <v>96.25</v>
      </c>
      <c r="CF495" s="724"/>
      <c r="CG495" s="606"/>
      <c r="CH495" s="707" t="str">
        <f t="shared" si="316"/>
        <v/>
      </c>
      <c r="CI495" s="59" t="str">
        <f t="shared" si="317"/>
        <v/>
      </c>
      <c r="CJ495" s="530" t="e">
        <f t="shared" si="329"/>
        <v>#VALUE!</v>
      </c>
      <c r="CK495" s="727"/>
      <c r="CL495" s="792"/>
    </row>
    <row r="496" spans="1:90" ht="13.15" customHeight="1" x14ac:dyDescent="0.25">
      <c r="A496" s="737"/>
      <c r="B496" s="124"/>
      <c r="C496" s="714"/>
      <c r="D496" s="383">
        <v>490</v>
      </c>
      <c r="E496" s="131" t="s">
        <v>1334</v>
      </c>
      <c r="F496" s="182" t="s">
        <v>1333</v>
      </c>
      <c r="G496" s="293" t="s">
        <v>1264</v>
      </c>
      <c r="H496" s="9"/>
      <c r="I496" s="79"/>
      <c r="J496" s="68"/>
      <c r="K496" s="79"/>
      <c r="L496" s="79">
        <f t="shared" si="328"/>
        <v>0</v>
      </c>
      <c r="M496" s="79"/>
      <c r="N496" s="140"/>
      <c r="O496" s="10"/>
      <c r="P496" s="10"/>
      <c r="Q496" s="11"/>
      <c r="R496" s="12"/>
      <c r="S496" s="4"/>
      <c r="T496" s="137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>
        <v>1</v>
      </c>
      <c r="AG496" s="44">
        <f t="shared" si="321"/>
        <v>0</v>
      </c>
      <c r="AH496" s="63"/>
      <c r="AI496" s="63"/>
      <c r="AJ496" s="63">
        <f t="shared" si="326"/>
        <v>0</v>
      </c>
      <c r="AK496" s="43"/>
      <c r="AL496" s="43"/>
      <c r="AM496" s="43"/>
      <c r="AN496" s="43"/>
      <c r="AO496" s="43"/>
      <c r="AP496" s="54"/>
      <c r="AQ496" s="54"/>
      <c r="AR496" s="54"/>
      <c r="AS496" s="54"/>
      <c r="AT496" s="54"/>
      <c r="AU496" s="54"/>
      <c r="AV496" s="54"/>
      <c r="AW496" s="45">
        <f t="shared" si="318"/>
        <v>1</v>
      </c>
      <c r="AX496" s="50"/>
      <c r="AY496" s="49">
        <v>40.5</v>
      </c>
      <c r="AZ496" s="50">
        <f t="shared" si="327"/>
        <v>40.5</v>
      </c>
      <c r="BA496" s="43"/>
      <c r="BB496" s="43"/>
      <c r="BC496" s="43"/>
      <c r="BD496" s="43"/>
      <c r="BE496" s="43"/>
      <c r="BF496" s="74"/>
      <c r="BG496" s="74">
        <v>1</v>
      </c>
      <c r="BH496" s="74"/>
      <c r="BI496" s="74"/>
      <c r="BJ496" s="74"/>
      <c r="BK496" s="43"/>
      <c r="BL496" s="43"/>
      <c r="BM496" s="47">
        <f t="shared" si="325"/>
        <v>1</v>
      </c>
      <c r="BN496" s="53">
        <v>40.5</v>
      </c>
      <c r="BO496" s="47">
        <f t="shared" si="319"/>
        <v>40.5</v>
      </c>
      <c r="BP496" s="136" t="s">
        <v>1296</v>
      </c>
      <c r="BQ496" s="137"/>
      <c r="BR496" s="138">
        <v>1</v>
      </c>
      <c r="BS496" s="63">
        <f t="shared" si="303"/>
        <v>0.66666666666666663</v>
      </c>
      <c r="BT496" s="63">
        <f t="shared" ref="BT496:BT501" si="332">BR496</f>
        <v>1</v>
      </c>
      <c r="BU496" s="577">
        <f>BR496</f>
        <v>1</v>
      </c>
      <c r="BV496" s="566"/>
      <c r="BW496" s="139"/>
      <c r="BX496" s="59"/>
      <c r="BY496" s="59"/>
      <c r="BZ496" s="139"/>
      <c r="CA496" s="5">
        <f t="shared" si="304"/>
        <v>40.5</v>
      </c>
      <c r="CB496" s="59">
        <f t="shared" si="305"/>
        <v>40.5</v>
      </c>
      <c r="CC496" s="587"/>
      <c r="CD496" s="596">
        <f t="shared" si="330"/>
        <v>40.5</v>
      </c>
      <c r="CE496" s="5">
        <f t="shared" si="331"/>
        <v>40.5</v>
      </c>
      <c r="CF496" s="724"/>
      <c r="CG496" s="606"/>
      <c r="CH496" s="707" t="str">
        <f t="shared" si="316"/>
        <v/>
      </c>
      <c r="CI496" s="59" t="str">
        <f t="shared" si="317"/>
        <v/>
      </c>
      <c r="CJ496" s="530" t="e">
        <f t="shared" si="329"/>
        <v>#VALUE!</v>
      </c>
      <c r="CK496" s="727"/>
      <c r="CL496" s="792"/>
    </row>
    <row r="497" spans="1:90" ht="13.15" customHeight="1" x14ac:dyDescent="0.25">
      <c r="A497" s="737"/>
      <c r="B497" s="124"/>
      <c r="C497" s="714"/>
      <c r="D497" s="383">
        <v>491</v>
      </c>
      <c r="E497" s="131"/>
      <c r="F497" s="182" t="s">
        <v>798</v>
      </c>
      <c r="G497" s="293" t="s">
        <v>1264</v>
      </c>
      <c r="H497" s="9"/>
      <c r="I497" s="9">
        <v>6</v>
      </c>
      <c r="J497" s="42"/>
      <c r="K497" s="9"/>
      <c r="L497" s="9">
        <f t="shared" si="328"/>
        <v>0</v>
      </c>
      <c r="M497" s="9"/>
      <c r="N497" s="140"/>
      <c r="O497" s="10"/>
      <c r="P497" s="10"/>
      <c r="Q497" s="11"/>
      <c r="R497" s="12"/>
      <c r="S497" s="4"/>
      <c r="T497" s="137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4">
        <v>0</v>
      </c>
      <c r="AH497" s="44">
        <v>6</v>
      </c>
      <c r="AI497" s="44">
        <v>5</v>
      </c>
      <c r="AJ497" s="44">
        <f t="shared" si="326"/>
        <v>0</v>
      </c>
      <c r="AK497" s="43"/>
      <c r="AL497" s="43"/>
      <c r="AM497" s="43"/>
      <c r="AN497" s="43"/>
      <c r="AO497" s="43"/>
      <c r="AP497" s="54"/>
      <c r="AQ497" s="54"/>
      <c r="AR497" s="54"/>
      <c r="AS497" s="54"/>
      <c r="AT497" s="54"/>
      <c r="AU497" s="54"/>
      <c r="AV497" s="54"/>
      <c r="AW497" s="45">
        <f t="shared" si="318"/>
        <v>0</v>
      </c>
      <c r="AX497" s="50"/>
      <c r="AY497" s="49"/>
      <c r="AZ497" s="50"/>
      <c r="BA497" s="43"/>
      <c r="BB497" s="43"/>
      <c r="BC497" s="43"/>
      <c r="BD497" s="43"/>
      <c r="BE497" s="43"/>
      <c r="BF497" s="74"/>
      <c r="BG497" s="74"/>
      <c r="BH497" s="74"/>
      <c r="BI497" s="74"/>
      <c r="BJ497" s="74"/>
      <c r="BK497" s="43"/>
      <c r="BL497" s="43"/>
      <c r="BM497" s="47">
        <f t="shared" si="325"/>
        <v>0</v>
      </c>
      <c r="BN497" s="63"/>
      <c r="BO497" s="58">
        <f t="shared" si="319"/>
        <v>0</v>
      </c>
      <c r="BP497" s="145"/>
      <c r="BQ497" s="137"/>
      <c r="BR497" s="138">
        <v>0</v>
      </c>
      <c r="BS497" s="63">
        <f t="shared" si="303"/>
        <v>0</v>
      </c>
      <c r="BT497" s="63">
        <f t="shared" si="332"/>
        <v>0</v>
      </c>
      <c r="BU497" s="577">
        <v>1</v>
      </c>
      <c r="BV497" s="566"/>
      <c r="BW497" s="139"/>
      <c r="BX497" s="59"/>
      <c r="BY497" s="59"/>
      <c r="BZ497" s="139"/>
      <c r="CA497" s="5">
        <f t="shared" si="304"/>
        <v>6</v>
      </c>
      <c r="CB497" s="59">
        <f t="shared" si="305"/>
        <v>5</v>
      </c>
      <c r="CC497" s="587"/>
      <c r="CD497" s="596">
        <f t="shared" si="330"/>
        <v>5.5</v>
      </c>
      <c r="CE497" s="5">
        <f t="shared" si="331"/>
        <v>5.5</v>
      </c>
      <c r="CF497" s="724"/>
      <c r="CG497" s="606"/>
      <c r="CH497" s="707" t="str">
        <f t="shared" si="316"/>
        <v/>
      </c>
      <c r="CI497" s="59" t="str">
        <f t="shared" si="317"/>
        <v/>
      </c>
      <c r="CJ497" s="530" t="e">
        <f t="shared" si="329"/>
        <v>#VALUE!</v>
      </c>
      <c r="CK497" s="727"/>
      <c r="CL497" s="792"/>
    </row>
    <row r="498" spans="1:90" ht="13.15" customHeight="1" x14ac:dyDescent="0.25">
      <c r="A498" s="737"/>
      <c r="B498" s="37">
        <v>129</v>
      </c>
      <c r="C498" s="714"/>
      <c r="D498" s="383">
        <v>492</v>
      </c>
      <c r="E498" s="131" t="s">
        <v>1104</v>
      </c>
      <c r="F498" s="182" t="s">
        <v>1105</v>
      </c>
      <c r="G498" s="293" t="s">
        <v>1264</v>
      </c>
      <c r="H498" s="9">
        <v>30</v>
      </c>
      <c r="I498" s="80"/>
      <c r="J498" s="81">
        <f t="shared" si="322"/>
        <v>3.089430894308943</v>
      </c>
      <c r="K498" s="80">
        <v>3.8</v>
      </c>
      <c r="L498" s="80">
        <f t="shared" si="328"/>
        <v>92.682926829268297</v>
      </c>
      <c r="M498" s="80">
        <f>H498*K498</f>
        <v>114</v>
      </c>
      <c r="N498" s="140">
        <f t="shared" si="310"/>
        <v>4.218</v>
      </c>
      <c r="O498" s="10">
        <f t="shared" si="311"/>
        <v>1.3299999999999998</v>
      </c>
      <c r="P498" s="10">
        <f>N498*H498</f>
        <v>126.53999999999999</v>
      </c>
      <c r="Q498" s="11">
        <f t="shared" si="312"/>
        <v>5.13</v>
      </c>
      <c r="R498" s="12">
        <f>Q498*H498</f>
        <v>153.9</v>
      </c>
      <c r="S498" s="4">
        <f t="shared" si="313"/>
        <v>4.5599999999999996</v>
      </c>
      <c r="T498" s="137">
        <f>H498*S498</f>
        <v>136.79999999999998</v>
      </c>
      <c r="U498" s="43"/>
      <c r="V498" s="43"/>
      <c r="W498" s="43">
        <v>20</v>
      </c>
      <c r="X498" s="43"/>
      <c r="Y498" s="43"/>
      <c r="Z498" s="43"/>
      <c r="AA498" s="43"/>
      <c r="AB498" s="43"/>
      <c r="AC498" s="43"/>
      <c r="AD498" s="43"/>
      <c r="AE498" s="43"/>
      <c r="AF498" s="43"/>
      <c r="AG498" s="44">
        <f t="shared" si="321"/>
        <v>20</v>
      </c>
      <c r="AH498" s="69"/>
      <c r="AI498" s="69">
        <v>5.6</v>
      </c>
      <c r="AJ498" s="69">
        <f t="shared" ref="AJ498:AJ518" si="333">AG498*AI498</f>
        <v>112</v>
      </c>
      <c r="AK498" s="43">
        <v>15</v>
      </c>
      <c r="AL498" s="43"/>
      <c r="AM498" s="43"/>
      <c r="AN498" s="43">
        <v>10</v>
      </c>
      <c r="AO498" s="43"/>
      <c r="AP498" s="54"/>
      <c r="AQ498" s="54"/>
      <c r="AR498" s="54"/>
      <c r="AS498" s="54"/>
      <c r="AT498" s="54"/>
      <c r="AU498" s="54"/>
      <c r="AV498" s="54"/>
      <c r="AW498" s="45">
        <f t="shared" si="318"/>
        <v>25</v>
      </c>
      <c r="AX498" s="51">
        <v>4.5599999999999996</v>
      </c>
      <c r="AY498" s="51">
        <v>4.87</v>
      </c>
      <c r="AZ498" s="51">
        <f t="shared" ref="AZ498:AZ517" si="334">AW498*AY498</f>
        <v>121.75</v>
      </c>
      <c r="BA498" s="74"/>
      <c r="BB498" s="74"/>
      <c r="BC498" s="74"/>
      <c r="BD498" s="74"/>
      <c r="BE498" s="74"/>
      <c r="BF498" s="74"/>
      <c r="BG498" s="74"/>
      <c r="BH498" s="74"/>
      <c r="BI498" s="74"/>
      <c r="BJ498" s="74"/>
      <c r="BK498" s="74"/>
      <c r="BL498" s="74"/>
      <c r="BM498" s="47">
        <f t="shared" si="325"/>
        <v>0</v>
      </c>
      <c r="BN498" s="60"/>
      <c r="BO498" s="60">
        <f t="shared" si="319"/>
        <v>0</v>
      </c>
      <c r="BP498" s="142"/>
      <c r="BQ498" s="137"/>
      <c r="BR498" s="138">
        <v>30</v>
      </c>
      <c r="BS498" s="63">
        <f t="shared" si="303"/>
        <v>25</v>
      </c>
      <c r="BT498" s="63">
        <f t="shared" si="332"/>
        <v>30</v>
      </c>
      <c r="BU498" s="577">
        <f>BR498</f>
        <v>30</v>
      </c>
      <c r="BV498" s="566"/>
      <c r="BW498" s="139"/>
      <c r="BX498" s="59"/>
      <c r="BY498" s="59"/>
      <c r="BZ498" s="139"/>
      <c r="CA498" s="5">
        <f t="shared" si="304"/>
        <v>4.5599999999999996</v>
      </c>
      <c r="CB498" s="59">
        <f t="shared" si="305"/>
        <v>3.089430894308943</v>
      </c>
      <c r="CC498" s="587"/>
      <c r="CD498" s="596">
        <f t="shared" si="330"/>
        <v>3.8247154471544711</v>
      </c>
      <c r="CE498" s="5">
        <f t="shared" si="331"/>
        <v>114.74146341463413</v>
      </c>
      <c r="CF498" s="724"/>
      <c r="CG498" s="606"/>
      <c r="CH498" s="707" t="str">
        <f t="shared" si="316"/>
        <v/>
      </c>
      <c r="CI498" s="59" t="str">
        <f t="shared" si="317"/>
        <v/>
      </c>
      <c r="CJ498" s="530" t="e">
        <f t="shared" si="329"/>
        <v>#VALUE!</v>
      </c>
      <c r="CK498" s="727"/>
      <c r="CL498" s="792"/>
    </row>
    <row r="499" spans="1:90" ht="13.15" customHeight="1" x14ac:dyDescent="0.25">
      <c r="A499" s="737"/>
      <c r="B499" s="37"/>
      <c r="C499" s="714"/>
      <c r="D499" s="383">
        <v>493</v>
      </c>
      <c r="E499" s="131" t="s">
        <v>1106</v>
      </c>
      <c r="F499" s="182" t="s">
        <v>1107</v>
      </c>
      <c r="G499" s="293" t="s">
        <v>1264</v>
      </c>
      <c r="H499" s="9">
        <v>15</v>
      </c>
      <c r="I499" s="9">
        <v>70</v>
      </c>
      <c r="J499" s="42">
        <f t="shared" si="322"/>
        <v>53.658536585365852</v>
      </c>
      <c r="K499" s="9">
        <v>66</v>
      </c>
      <c r="L499" s="9">
        <f t="shared" si="328"/>
        <v>804.8780487804878</v>
      </c>
      <c r="M499" s="9">
        <f>H499*K499</f>
        <v>990</v>
      </c>
      <c r="N499" s="140">
        <f t="shared" si="310"/>
        <v>73.260000000000005</v>
      </c>
      <c r="O499" s="10">
        <f t="shared" si="311"/>
        <v>23.099999999999998</v>
      </c>
      <c r="P499" s="10">
        <f>N499*H499</f>
        <v>1098.9000000000001</v>
      </c>
      <c r="Q499" s="11">
        <f t="shared" si="312"/>
        <v>89.1</v>
      </c>
      <c r="R499" s="12">
        <f>Q499*H499</f>
        <v>1336.5</v>
      </c>
      <c r="S499" s="4">
        <f t="shared" si="313"/>
        <v>79.2</v>
      </c>
      <c r="T499" s="137">
        <f>H499*S499</f>
        <v>1188</v>
      </c>
      <c r="U499" s="43"/>
      <c r="V499" s="43"/>
      <c r="W499" s="43">
        <v>1</v>
      </c>
      <c r="X499" s="43"/>
      <c r="Y499" s="43"/>
      <c r="Z499" s="43"/>
      <c r="AA499" s="43"/>
      <c r="AB499" s="43"/>
      <c r="AC499" s="43"/>
      <c r="AD499" s="43"/>
      <c r="AE499" s="43"/>
      <c r="AF499" s="43"/>
      <c r="AG499" s="44">
        <f t="shared" si="321"/>
        <v>1</v>
      </c>
      <c r="AH499" s="44">
        <v>70</v>
      </c>
      <c r="AI499" s="44">
        <v>67.62</v>
      </c>
      <c r="AJ499" s="44">
        <f t="shared" si="333"/>
        <v>67.62</v>
      </c>
      <c r="AK499" s="43"/>
      <c r="AL499" s="43">
        <f>2+1</f>
        <v>3</v>
      </c>
      <c r="AM499" s="43">
        <v>2</v>
      </c>
      <c r="AN499" s="43">
        <f>3+2</f>
        <v>5</v>
      </c>
      <c r="AO499" s="43"/>
      <c r="AP499" s="54"/>
      <c r="AQ499" s="54"/>
      <c r="AR499" s="54"/>
      <c r="AS499" s="54"/>
      <c r="AT499" s="54"/>
      <c r="AU499" s="54"/>
      <c r="AV499" s="54"/>
      <c r="AW499" s="45">
        <f t="shared" si="318"/>
        <v>10</v>
      </c>
      <c r="AX499" s="51">
        <v>79.2</v>
      </c>
      <c r="AY499" s="51">
        <v>65.86</v>
      </c>
      <c r="AZ499" s="51">
        <f t="shared" si="334"/>
        <v>658.6</v>
      </c>
      <c r="BA499" s="74"/>
      <c r="BB499" s="74"/>
      <c r="BC499" s="74"/>
      <c r="BD499" s="74"/>
      <c r="BE499" s="74"/>
      <c r="BF499" s="74"/>
      <c r="BG499" s="74"/>
      <c r="BH499" s="74"/>
      <c r="BI499" s="74"/>
      <c r="BJ499" s="74"/>
      <c r="BK499" s="74"/>
      <c r="BL499" s="74"/>
      <c r="BM499" s="47">
        <f t="shared" si="325"/>
        <v>0</v>
      </c>
      <c r="BN499" s="60"/>
      <c r="BO499" s="60">
        <f t="shared" si="319"/>
        <v>0</v>
      </c>
      <c r="BP499" s="142"/>
      <c r="BQ499" s="137"/>
      <c r="BR499" s="138">
        <v>15</v>
      </c>
      <c r="BS499" s="63">
        <f t="shared" si="303"/>
        <v>8.6666666666666661</v>
      </c>
      <c r="BT499" s="63">
        <f t="shared" si="332"/>
        <v>15</v>
      </c>
      <c r="BU499" s="577">
        <f>BR499</f>
        <v>15</v>
      </c>
      <c r="BV499" s="566"/>
      <c r="BW499" s="139"/>
      <c r="BX499" s="59">
        <v>50.09</v>
      </c>
      <c r="BY499" s="59">
        <v>79.2</v>
      </c>
      <c r="BZ499" s="139"/>
      <c r="CA499" s="5">
        <f t="shared" si="304"/>
        <v>70</v>
      </c>
      <c r="CB499" s="59">
        <f t="shared" si="305"/>
        <v>50.09</v>
      </c>
      <c r="CC499" s="587"/>
      <c r="CD499" s="596">
        <f t="shared" si="330"/>
        <v>60.045000000000002</v>
      </c>
      <c r="CE499" s="5">
        <f t="shared" si="331"/>
        <v>900.67500000000007</v>
      </c>
      <c r="CF499" s="724"/>
      <c r="CG499" s="606"/>
      <c r="CH499" s="707" t="str">
        <f t="shared" si="316"/>
        <v/>
      </c>
      <c r="CI499" s="59" t="str">
        <f t="shared" si="317"/>
        <v/>
      </c>
      <c r="CJ499" s="530" t="e">
        <f t="shared" si="329"/>
        <v>#VALUE!</v>
      </c>
      <c r="CK499" s="727"/>
      <c r="CL499" s="792"/>
    </row>
    <row r="500" spans="1:90" ht="13.15" customHeight="1" x14ac:dyDescent="0.25">
      <c r="A500" s="737"/>
      <c r="B500" s="124"/>
      <c r="C500" s="714"/>
      <c r="D500" s="383">
        <v>494</v>
      </c>
      <c r="E500" s="132" t="s">
        <v>205</v>
      </c>
      <c r="F500" s="183" t="s">
        <v>206</v>
      </c>
      <c r="G500" s="293" t="s">
        <v>1264</v>
      </c>
      <c r="H500" s="9"/>
      <c r="I500" s="79"/>
      <c r="J500" s="68"/>
      <c r="K500" s="79"/>
      <c r="L500" s="79">
        <f t="shared" si="328"/>
        <v>0</v>
      </c>
      <c r="M500" s="79"/>
      <c r="N500" s="140"/>
      <c r="O500" s="10"/>
      <c r="P500" s="10"/>
      <c r="Q500" s="11"/>
      <c r="R500" s="12"/>
      <c r="S500" s="4"/>
      <c r="T500" s="137"/>
      <c r="U500" s="43"/>
      <c r="V500" s="43"/>
      <c r="W500" s="43"/>
      <c r="X500" s="43"/>
      <c r="Y500" s="43"/>
      <c r="Z500" s="43"/>
      <c r="AA500" s="43"/>
      <c r="AB500" s="43"/>
      <c r="AC500" s="43"/>
      <c r="AD500" s="43"/>
      <c r="AE500" s="43"/>
      <c r="AF500" s="43"/>
      <c r="AG500" s="44">
        <f t="shared" si="321"/>
        <v>0</v>
      </c>
      <c r="AH500" s="63"/>
      <c r="AI500" s="63"/>
      <c r="AJ500" s="63">
        <f t="shared" si="333"/>
        <v>0</v>
      </c>
      <c r="AK500" s="43"/>
      <c r="AL500" s="43"/>
      <c r="AM500" s="43"/>
      <c r="AN500" s="43"/>
      <c r="AO500" s="43"/>
      <c r="AP500" s="54"/>
      <c r="AQ500" s="54"/>
      <c r="AR500" s="54"/>
      <c r="AS500" s="54"/>
      <c r="AT500" s="54"/>
      <c r="AU500" s="54"/>
      <c r="AV500" s="54"/>
      <c r="AW500" s="45">
        <f t="shared" si="318"/>
        <v>0</v>
      </c>
      <c r="AX500" s="58"/>
      <c r="AY500" s="58"/>
      <c r="AZ500" s="58">
        <f t="shared" si="334"/>
        <v>0</v>
      </c>
      <c r="BA500" s="74"/>
      <c r="BB500" s="74"/>
      <c r="BC500" s="74"/>
      <c r="BD500" s="74"/>
      <c r="BE500" s="74"/>
      <c r="BF500" s="74"/>
      <c r="BG500" s="74"/>
      <c r="BH500" s="74"/>
      <c r="BI500" s="74"/>
      <c r="BJ500" s="74"/>
      <c r="BK500" s="74"/>
      <c r="BL500" s="74"/>
      <c r="BM500" s="47">
        <f t="shared" si="325"/>
        <v>0</v>
      </c>
      <c r="BN500" s="47">
        <v>0.95</v>
      </c>
      <c r="BO500" s="47">
        <f t="shared" si="319"/>
        <v>0</v>
      </c>
      <c r="BP500" s="136"/>
      <c r="BQ500" s="137"/>
      <c r="BR500" s="138">
        <v>0</v>
      </c>
      <c r="BS500" s="63">
        <f t="shared" si="303"/>
        <v>0</v>
      </c>
      <c r="BT500" s="63">
        <f t="shared" si="332"/>
        <v>0</v>
      </c>
      <c r="BU500" s="577">
        <v>1</v>
      </c>
      <c r="BV500" s="566"/>
      <c r="BW500" s="139"/>
      <c r="BX500" s="59"/>
      <c r="BY500" s="59"/>
      <c r="BZ500" s="139"/>
      <c r="CA500" s="5">
        <f t="shared" si="304"/>
        <v>0.95</v>
      </c>
      <c r="CB500" s="59">
        <f t="shared" si="305"/>
        <v>0.95</v>
      </c>
      <c r="CC500" s="587"/>
      <c r="CD500" s="596">
        <f t="shared" si="330"/>
        <v>0.95</v>
      </c>
      <c r="CE500" s="5">
        <f t="shared" si="331"/>
        <v>0.95</v>
      </c>
      <c r="CF500" s="724"/>
      <c r="CG500" s="606"/>
      <c r="CH500" s="707" t="str">
        <f t="shared" si="316"/>
        <v/>
      </c>
      <c r="CI500" s="59" t="str">
        <f t="shared" si="317"/>
        <v/>
      </c>
      <c r="CJ500" s="530" t="e">
        <f t="shared" si="329"/>
        <v>#VALUE!</v>
      </c>
      <c r="CK500" s="727"/>
      <c r="CL500" s="792"/>
    </row>
    <row r="501" spans="1:90" ht="13.15" customHeight="1" thickBot="1" x14ac:dyDescent="0.3">
      <c r="A501" s="738"/>
      <c r="B501" s="125"/>
      <c r="C501" s="715"/>
      <c r="D501" s="384">
        <v>495</v>
      </c>
      <c r="E501" s="202" t="s">
        <v>1332</v>
      </c>
      <c r="F501" s="203" t="s">
        <v>1331</v>
      </c>
      <c r="G501" s="294" t="s">
        <v>1264</v>
      </c>
      <c r="H501" s="101"/>
      <c r="I501" s="250"/>
      <c r="J501" s="251"/>
      <c r="K501" s="250"/>
      <c r="L501" s="250">
        <f t="shared" si="328"/>
        <v>0</v>
      </c>
      <c r="M501" s="250"/>
      <c r="N501" s="204"/>
      <c r="O501" s="19"/>
      <c r="P501" s="19"/>
      <c r="Q501" s="20"/>
      <c r="R501" s="21"/>
      <c r="S501" s="205"/>
      <c r="T501" s="206"/>
      <c r="U501" s="104"/>
      <c r="V501" s="104"/>
      <c r="W501" s="104"/>
      <c r="X501" s="104"/>
      <c r="Y501" s="104"/>
      <c r="Z501" s="104"/>
      <c r="AA501" s="104"/>
      <c r="AB501" s="104"/>
      <c r="AC501" s="104"/>
      <c r="AD501" s="104"/>
      <c r="AE501" s="104"/>
      <c r="AF501" s="104">
        <v>1</v>
      </c>
      <c r="AG501" s="105">
        <f t="shared" si="321"/>
        <v>0</v>
      </c>
      <c r="AH501" s="106"/>
      <c r="AI501" s="106"/>
      <c r="AJ501" s="106">
        <f t="shared" si="333"/>
        <v>0</v>
      </c>
      <c r="AK501" s="104"/>
      <c r="AL501" s="104"/>
      <c r="AM501" s="104"/>
      <c r="AN501" s="104"/>
      <c r="AO501" s="104"/>
      <c r="AP501" s="107"/>
      <c r="AQ501" s="107"/>
      <c r="AR501" s="107"/>
      <c r="AS501" s="107"/>
      <c r="AT501" s="107"/>
      <c r="AU501" s="107"/>
      <c r="AV501" s="107"/>
      <c r="AW501" s="108">
        <f t="shared" si="318"/>
        <v>1</v>
      </c>
      <c r="AX501" s="275"/>
      <c r="AY501" s="275">
        <v>0.62</v>
      </c>
      <c r="AZ501" s="275">
        <f t="shared" si="334"/>
        <v>0.62</v>
      </c>
      <c r="BA501" s="110"/>
      <c r="BB501" s="110"/>
      <c r="BC501" s="110"/>
      <c r="BD501" s="110"/>
      <c r="BE501" s="110"/>
      <c r="BF501" s="110"/>
      <c r="BG501" s="110"/>
      <c r="BH501" s="110"/>
      <c r="BI501" s="110"/>
      <c r="BJ501" s="110"/>
      <c r="BK501" s="110"/>
      <c r="BL501" s="110"/>
      <c r="BM501" s="111">
        <f t="shared" si="325"/>
        <v>0</v>
      </c>
      <c r="BN501" s="252"/>
      <c r="BO501" s="252">
        <f t="shared" si="319"/>
        <v>0</v>
      </c>
      <c r="BP501" s="285" t="s">
        <v>1296</v>
      </c>
      <c r="BQ501" s="206"/>
      <c r="BR501" s="208">
        <v>1</v>
      </c>
      <c r="BS501" s="106">
        <f t="shared" si="303"/>
        <v>0.33333333333333331</v>
      </c>
      <c r="BT501" s="106">
        <f t="shared" si="332"/>
        <v>1</v>
      </c>
      <c r="BU501" s="578">
        <f>BR501</f>
        <v>1</v>
      </c>
      <c r="BV501" s="567"/>
      <c r="BW501" s="209"/>
      <c r="BX501" s="112"/>
      <c r="BY501" s="112"/>
      <c r="BZ501" s="209"/>
      <c r="CA501" s="210">
        <f t="shared" si="304"/>
        <v>0</v>
      </c>
      <c r="CB501" s="112">
        <f t="shared" si="305"/>
        <v>0.62</v>
      </c>
      <c r="CC501" s="588"/>
      <c r="CD501" s="597">
        <f t="shared" si="330"/>
        <v>0.62</v>
      </c>
      <c r="CE501" s="210">
        <f t="shared" si="331"/>
        <v>0.62</v>
      </c>
      <c r="CF501" s="725"/>
      <c r="CG501" s="607"/>
      <c r="CH501" s="708" t="str">
        <f t="shared" si="316"/>
        <v/>
      </c>
      <c r="CI501" s="112" t="str">
        <f t="shared" si="317"/>
        <v/>
      </c>
      <c r="CJ501" s="531" t="e">
        <f t="shared" si="329"/>
        <v>#VALUE!</v>
      </c>
      <c r="CK501" s="728"/>
      <c r="CL501" s="793"/>
    </row>
    <row r="502" spans="1:90" ht="13.15" customHeight="1" x14ac:dyDescent="0.25">
      <c r="A502" s="734" t="s">
        <v>532</v>
      </c>
      <c r="B502" s="114"/>
      <c r="C502" s="711">
        <v>66</v>
      </c>
      <c r="D502" s="382">
        <v>496</v>
      </c>
      <c r="E502" s="193" t="s">
        <v>10</v>
      </c>
      <c r="F502" s="194" t="s">
        <v>9</v>
      </c>
      <c r="G502" s="292" t="s">
        <v>1264</v>
      </c>
      <c r="H502" s="92"/>
      <c r="I502" s="247"/>
      <c r="J502" s="99"/>
      <c r="K502" s="247"/>
      <c r="L502" s="247">
        <f t="shared" si="328"/>
        <v>0</v>
      </c>
      <c r="M502" s="247"/>
      <c r="N502" s="236"/>
      <c r="O502" s="22"/>
      <c r="P502" s="22"/>
      <c r="Q502" s="23"/>
      <c r="R502" s="24"/>
      <c r="S502" s="94"/>
      <c r="T502" s="196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>
        <v>27</v>
      </c>
      <c r="AG502" s="96">
        <f t="shared" si="321"/>
        <v>0</v>
      </c>
      <c r="AH502" s="198"/>
      <c r="AI502" s="198"/>
      <c r="AJ502" s="198">
        <f t="shared" si="333"/>
        <v>0</v>
      </c>
      <c r="AK502" s="95"/>
      <c r="AL502" s="95"/>
      <c r="AM502" s="95"/>
      <c r="AN502" s="95"/>
      <c r="AO502" s="95"/>
      <c r="AP502" s="97"/>
      <c r="AQ502" s="97"/>
      <c r="AR502" s="97"/>
      <c r="AS502" s="97"/>
      <c r="AT502" s="97"/>
      <c r="AU502" s="97"/>
      <c r="AV502" s="97"/>
      <c r="AW502" s="98">
        <f t="shared" si="318"/>
        <v>27</v>
      </c>
      <c r="AX502" s="263"/>
      <c r="AY502" s="263">
        <v>15</v>
      </c>
      <c r="AZ502" s="263">
        <f t="shared" si="334"/>
        <v>405</v>
      </c>
      <c r="BA502" s="121"/>
      <c r="BB502" s="121"/>
      <c r="BC502" s="121"/>
      <c r="BD502" s="121"/>
      <c r="BE502" s="121"/>
      <c r="BF502" s="121">
        <v>12</v>
      </c>
      <c r="BG502" s="121"/>
      <c r="BH502" s="121">
        <v>8</v>
      </c>
      <c r="BI502" s="121"/>
      <c r="BJ502" s="121">
        <v>1</v>
      </c>
      <c r="BK502" s="121"/>
      <c r="BL502" s="121"/>
      <c r="BM502" s="100">
        <f t="shared" si="325"/>
        <v>21</v>
      </c>
      <c r="BN502" s="100">
        <v>15</v>
      </c>
      <c r="BO502" s="100">
        <f t="shared" si="319"/>
        <v>315</v>
      </c>
      <c r="BP502" s="195" t="s">
        <v>1296</v>
      </c>
      <c r="BQ502" s="196"/>
      <c r="BR502" s="197">
        <v>48</v>
      </c>
      <c r="BS502" s="198">
        <f t="shared" si="303"/>
        <v>16</v>
      </c>
      <c r="BT502" s="198">
        <v>45</v>
      </c>
      <c r="BU502" s="579">
        <v>50</v>
      </c>
      <c r="BV502" s="565"/>
      <c r="BW502" s="200"/>
      <c r="BX502" s="199"/>
      <c r="BY502" s="199"/>
      <c r="BZ502" s="200"/>
      <c r="CA502" s="201">
        <f t="shared" si="304"/>
        <v>15</v>
      </c>
      <c r="CB502" s="199">
        <f t="shared" si="305"/>
        <v>15</v>
      </c>
      <c r="CC502" s="586"/>
      <c r="CD502" s="595">
        <f t="shared" si="330"/>
        <v>15</v>
      </c>
      <c r="CE502" s="201">
        <f t="shared" si="331"/>
        <v>750</v>
      </c>
      <c r="CF502" s="723">
        <f>SUM(CE502:CE522)</f>
        <v>2652.0916097560976</v>
      </c>
      <c r="CG502" s="605"/>
      <c r="CH502" s="706" t="str">
        <f t="shared" si="316"/>
        <v/>
      </c>
      <c r="CI502" s="199" t="str">
        <f t="shared" si="317"/>
        <v/>
      </c>
      <c r="CJ502" s="529" t="e">
        <f t="shared" si="329"/>
        <v>#VALUE!</v>
      </c>
      <c r="CK502" s="732" t="e">
        <f>SUM(CJ502:CJ522)</f>
        <v>#VALUE!</v>
      </c>
      <c r="CL502" s="794" t="e">
        <f>(CF502-CK502)/CF502</f>
        <v>#VALUE!</v>
      </c>
    </row>
    <row r="503" spans="1:90" ht="13.15" customHeight="1" x14ac:dyDescent="0.25">
      <c r="A503" s="735"/>
      <c r="B503" s="124"/>
      <c r="C503" s="712"/>
      <c r="D503" s="383">
        <v>497</v>
      </c>
      <c r="E503" s="131" t="s">
        <v>50</v>
      </c>
      <c r="F503" s="182" t="s">
        <v>51</v>
      </c>
      <c r="G503" s="293" t="s">
        <v>1264</v>
      </c>
      <c r="H503" s="9"/>
      <c r="I503" s="79"/>
      <c r="J503" s="68"/>
      <c r="K503" s="79"/>
      <c r="L503" s="79">
        <f t="shared" si="328"/>
        <v>0</v>
      </c>
      <c r="M503" s="79"/>
      <c r="N503" s="140"/>
      <c r="O503" s="10"/>
      <c r="P503" s="10"/>
      <c r="Q503" s="11"/>
      <c r="R503" s="12"/>
      <c r="S503" s="4"/>
      <c r="T503" s="137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4">
        <f t="shared" si="321"/>
        <v>0</v>
      </c>
      <c r="AH503" s="63"/>
      <c r="AI503" s="63"/>
      <c r="AJ503" s="63">
        <f t="shared" si="333"/>
        <v>0</v>
      </c>
      <c r="AK503" s="43"/>
      <c r="AL503" s="43"/>
      <c r="AM503" s="43"/>
      <c r="AN503" s="43"/>
      <c r="AO503" s="43"/>
      <c r="AP503" s="54"/>
      <c r="AQ503" s="54"/>
      <c r="AR503" s="54"/>
      <c r="AS503" s="54"/>
      <c r="AT503" s="54"/>
      <c r="AU503" s="54"/>
      <c r="AV503" s="54"/>
      <c r="AW503" s="45">
        <f t="shared" si="318"/>
        <v>0</v>
      </c>
      <c r="AX503" s="58"/>
      <c r="AY503" s="62"/>
      <c r="AZ503" s="58">
        <f t="shared" si="334"/>
        <v>0</v>
      </c>
      <c r="BA503" s="75"/>
      <c r="BB503" s="75"/>
      <c r="BC503" s="75"/>
      <c r="BD503" s="75"/>
      <c r="BE503" s="75"/>
      <c r="BF503" s="74"/>
      <c r="BG503" s="74">
        <v>26</v>
      </c>
      <c r="BH503" s="74">
        <v>10</v>
      </c>
      <c r="BI503" s="74"/>
      <c r="BJ503" s="74"/>
      <c r="BK503" s="75"/>
      <c r="BL503" s="75"/>
      <c r="BM503" s="47">
        <f t="shared" si="325"/>
        <v>36</v>
      </c>
      <c r="BN503" s="47">
        <v>0.2</v>
      </c>
      <c r="BO503" s="47">
        <f t="shared" si="319"/>
        <v>7.2</v>
      </c>
      <c r="BP503" s="147" t="s">
        <v>749</v>
      </c>
      <c r="BQ503" s="137"/>
      <c r="BR503" s="138">
        <v>36</v>
      </c>
      <c r="BS503" s="63">
        <f t="shared" si="303"/>
        <v>12</v>
      </c>
      <c r="BT503" s="63">
        <f>35</f>
        <v>35</v>
      </c>
      <c r="BU503" s="577">
        <f>35</f>
        <v>35</v>
      </c>
      <c r="BV503" s="566"/>
      <c r="BW503" s="139"/>
      <c r="BX503" s="59"/>
      <c r="BY503" s="59"/>
      <c r="BZ503" s="139"/>
      <c r="CA503" s="5">
        <f t="shared" si="304"/>
        <v>0.2</v>
      </c>
      <c r="CB503" s="59">
        <f t="shared" si="305"/>
        <v>0.2</v>
      </c>
      <c r="CC503" s="587"/>
      <c r="CD503" s="596">
        <f t="shared" si="330"/>
        <v>0.2</v>
      </c>
      <c r="CE503" s="5">
        <f t="shared" si="331"/>
        <v>7</v>
      </c>
      <c r="CF503" s="724"/>
      <c r="CG503" s="606"/>
      <c r="CH503" s="707" t="str">
        <f t="shared" si="316"/>
        <v/>
      </c>
      <c r="CI503" s="59" t="str">
        <f t="shared" si="317"/>
        <v/>
      </c>
      <c r="CJ503" s="530" t="e">
        <f t="shared" si="329"/>
        <v>#VALUE!</v>
      </c>
      <c r="CK503" s="727"/>
      <c r="CL503" s="792"/>
    </row>
    <row r="504" spans="1:90" ht="13.15" customHeight="1" x14ac:dyDescent="0.25">
      <c r="A504" s="735"/>
      <c r="B504" s="124"/>
      <c r="C504" s="712"/>
      <c r="D504" s="383">
        <v>498</v>
      </c>
      <c r="E504" s="131" t="s">
        <v>52</v>
      </c>
      <c r="F504" s="182" t="s">
        <v>53</v>
      </c>
      <c r="G504" s="293" t="s">
        <v>1264</v>
      </c>
      <c r="H504" s="9"/>
      <c r="I504" s="79"/>
      <c r="J504" s="68"/>
      <c r="K504" s="79"/>
      <c r="L504" s="79">
        <f t="shared" si="328"/>
        <v>0</v>
      </c>
      <c r="M504" s="79"/>
      <c r="N504" s="140"/>
      <c r="O504" s="10"/>
      <c r="P504" s="10"/>
      <c r="Q504" s="11"/>
      <c r="R504" s="12"/>
      <c r="S504" s="4"/>
      <c r="T504" s="137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4">
        <f t="shared" si="321"/>
        <v>0</v>
      </c>
      <c r="AH504" s="63"/>
      <c r="AI504" s="63"/>
      <c r="AJ504" s="63">
        <f t="shared" si="333"/>
        <v>0</v>
      </c>
      <c r="AK504" s="43"/>
      <c r="AL504" s="43"/>
      <c r="AM504" s="43"/>
      <c r="AN504" s="43"/>
      <c r="AO504" s="43"/>
      <c r="AP504" s="54"/>
      <c r="AQ504" s="54"/>
      <c r="AR504" s="54"/>
      <c r="AS504" s="54"/>
      <c r="AT504" s="54"/>
      <c r="AU504" s="54"/>
      <c r="AV504" s="54"/>
      <c r="AW504" s="45">
        <f t="shared" si="318"/>
        <v>0</v>
      </c>
      <c r="AX504" s="58"/>
      <c r="AY504" s="62"/>
      <c r="AZ504" s="58">
        <f t="shared" si="334"/>
        <v>0</v>
      </c>
      <c r="BA504" s="75"/>
      <c r="BB504" s="75"/>
      <c r="BC504" s="75"/>
      <c r="BD504" s="75"/>
      <c r="BE504" s="75"/>
      <c r="BF504" s="74"/>
      <c r="BG504" s="74">
        <v>40</v>
      </c>
      <c r="BH504" s="74">
        <v>10</v>
      </c>
      <c r="BI504" s="74"/>
      <c r="BJ504" s="74"/>
      <c r="BK504" s="75"/>
      <c r="BL504" s="75"/>
      <c r="BM504" s="47">
        <f t="shared" si="325"/>
        <v>50</v>
      </c>
      <c r="BN504" s="47">
        <v>0.15</v>
      </c>
      <c r="BO504" s="47">
        <f t="shared" si="319"/>
        <v>7.5</v>
      </c>
      <c r="BP504" s="136"/>
      <c r="BQ504" s="137"/>
      <c r="BR504" s="138">
        <v>50</v>
      </c>
      <c r="BS504" s="63">
        <f t="shared" ref="BS504:BS567" si="335">+(H504+AG504+AW504+BM504)/3</f>
        <v>16.666666666666668</v>
      </c>
      <c r="BT504" s="63">
        <f>BR504</f>
        <v>50</v>
      </c>
      <c r="BU504" s="577">
        <f>BR504</f>
        <v>50</v>
      </c>
      <c r="BV504" s="566"/>
      <c r="BW504" s="139"/>
      <c r="BX504" s="59"/>
      <c r="BY504" s="59"/>
      <c r="BZ504" s="139"/>
      <c r="CA504" s="5">
        <f t="shared" ref="CA504:CA567" si="336">MIN(I504,AH504,AX504,BN504,BY504)</f>
        <v>0.15</v>
      </c>
      <c r="CB504" s="59">
        <f t="shared" ref="CB504:CB567" si="337">MIN(J504,AH504,AI504,AX504,AY504,BN504,BX504)</f>
        <v>0.15</v>
      </c>
      <c r="CC504" s="587"/>
      <c r="CD504" s="596">
        <f t="shared" si="330"/>
        <v>0.15</v>
      </c>
      <c r="CE504" s="5">
        <f t="shared" si="331"/>
        <v>7.5</v>
      </c>
      <c r="CF504" s="724"/>
      <c r="CG504" s="606"/>
      <c r="CH504" s="707" t="str">
        <f t="shared" si="316"/>
        <v/>
      </c>
      <c r="CI504" s="59" t="str">
        <f t="shared" si="317"/>
        <v/>
      </c>
      <c r="CJ504" s="530" t="e">
        <f t="shared" si="329"/>
        <v>#VALUE!</v>
      </c>
      <c r="CK504" s="727"/>
      <c r="CL504" s="792"/>
    </row>
    <row r="505" spans="1:90" ht="13.15" customHeight="1" x14ac:dyDescent="0.25">
      <c r="A505" s="735"/>
      <c r="B505" s="124"/>
      <c r="C505" s="712"/>
      <c r="D505" s="383">
        <v>499</v>
      </c>
      <c r="E505" s="132" t="s">
        <v>207</v>
      </c>
      <c r="F505" s="183" t="s">
        <v>208</v>
      </c>
      <c r="G505" s="293" t="s">
        <v>1264</v>
      </c>
      <c r="H505" s="9"/>
      <c r="I505" s="79"/>
      <c r="J505" s="68"/>
      <c r="K505" s="79"/>
      <c r="L505" s="79">
        <f t="shared" si="328"/>
        <v>0</v>
      </c>
      <c r="M505" s="79"/>
      <c r="N505" s="140"/>
      <c r="O505" s="10"/>
      <c r="P505" s="10"/>
      <c r="Q505" s="11"/>
      <c r="R505" s="12"/>
      <c r="S505" s="4"/>
      <c r="T505" s="137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4">
        <f t="shared" si="321"/>
        <v>0</v>
      </c>
      <c r="AH505" s="63"/>
      <c r="AI505" s="63"/>
      <c r="AJ505" s="63">
        <f t="shared" si="333"/>
        <v>0</v>
      </c>
      <c r="AK505" s="43"/>
      <c r="AL505" s="43"/>
      <c r="AM505" s="43"/>
      <c r="AN505" s="43"/>
      <c r="AO505" s="43"/>
      <c r="AP505" s="54"/>
      <c r="AQ505" s="54"/>
      <c r="AR505" s="54"/>
      <c r="AS505" s="54"/>
      <c r="AT505" s="54"/>
      <c r="AU505" s="54"/>
      <c r="AV505" s="54"/>
      <c r="AW505" s="45">
        <f t="shared" si="318"/>
        <v>0</v>
      </c>
      <c r="AX505" s="58"/>
      <c r="AY505" s="62"/>
      <c r="AZ505" s="58">
        <f t="shared" si="334"/>
        <v>0</v>
      </c>
      <c r="BA505" s="75"/>
      <c r="BB505" s="75"/>
      <c r="BC505" s="75"/>
      <c r="BD505" s="75"/>
      <c r="BE505" s="75"/>
      <c r="BF505" s="74"/>
      <c r="BG505" s="74">
        <v>20</v>
      </c>
      <c r="BH505" s="74">
        <v>10</v>
      </c>
      <c r="BI505" s="74"/>
      <c r="BJ505" s="74"/>
      <c r="BK505" s="75"/>
      <c r="BL505" s="75"/>
      <c r="BM505" s="47">
        <f t="shared" si="325"/>
        <v>30</v>
      </c>
      <c r="BN505" s="47">
        <v>0.23</v>
      </c>
      <c r="BO505" s="47">
        <f t="shared" si="319"/>
        <v>6.9</v>
      </c>
      <c r="BP505" s="147" t="s">
        <v>750</v>
      </c>
      <c r="BQ505" s="137"/>
      <c r="BR505" s="138">
        <v>30</v>
      </c>
      <c r="BS505" s="63">
        <f t="shared" si="335"/>
        <v>10</v>
      </c>
      <c r="BT505" s="63">
        <f>BR505</f>
        <v>30</v>
      </c>
      <c r="BU505" s="577">
        <f>BR505</f>
        <v>30</v>
      </c>
      <c r="BV505" s="566"/>
      <c r="BW505" s="139"/>
      <c r="BX505" s="59"/>
      <c r="BY505" s="59"/>
      <c r="BZ505" s="139"/>
      <c r="CA505" s="5">
        <f t="shared" si="336"/>
        <v>0.23</v>
      </c>
      <c r="CB505" s="59">
        <f t="shared" si="337"/>
        <v>0.23</v>
      </c>
      <c r="CC505" s="587"/>
      <c r="CD505" s="596">
        <f t="shared" si="330"/>
        <v>0.23</v>
      </c>
      <c r="CE505" s="5">
        <f t="shared" si="331"/>
        <v>6.9</v>
      </c>
      <c r="CF505" s="724"/>
      <c r="CG505" s="606"/>
      <c r="CH505" s="707" t="str">
        <f t="shared" si="316"/>
        <v/>
      </c>
      <c r="CI505" s="59" t="str">
        <f t="shared" si="317"/>
        <v/>
      </c>
      <c r="CJ505" s="530" t="e">
        <f t="shared" si="329"/>
        <v>#VALUE!</v>
      </c>
      <c r="CK505" s="727"/>
      <c r="CL505" s="792"/>
    </row>
    <row r="506" spans="1:90" ht="13.15" customHeight="1" x14ac:dyDescent="0.25">
      <c r="A506" s="735"/>
      <c r="B506" s="124"/>
      <c r="C506" s="712"/>
      <c r="D506" s="383">
        <v>500</v>
      </c>
      <c r="E506" s="131" t="s">
        <v>8</v>
      </c>
      <c r="F506" s="182" t="s">
        <v>7</v>
      </c>
      <c r="G506" s="293" t="s">
        <v>1264</v>
      </c>
      <c r="H506" s="9"/>
      <c r="I506" s="79"/>
      <c r="J506" s="68"/>
      <c r="K506" s="79"/>
      <c r="L506" s="79">
        <f t="shared" si="328"/>
        <v>0</v>
      </c>
      <c r="M506" s="79"/>
      <c r="N506" s="140"/>
      <c r="O506" s="10"/>
      <c r="P506" s="10"/>
      <c r="Q506" s="11"/>
      <c r="R506" s="12"/>
      <c r="S506" s="4"/>
      <c r="T506" s="137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>
        <v>21</v>
      </c>
      <c r="AG506" s="44">
        <f t="shared" si="321"/>
        <v>0</v>
      </c>
      <c r="AH506" s="63"/>
      <c r="AI506" s="63"/>
      <c r="AJ506" s="63">
        <f t="shared" si="333"/>
        <v>0</v>
      </c>
      <c r="AK506" s="43"/>
      <c r="AL506" s="43"/>
      <c r="AM506" s="43"/>
      <c r="AN506" s="43"/>
      <c r="AO506" s="43"/>
      <c r="AP506" s="54"/>
      <c r="AQ506" s="54"/>
      <c r="AR506" s="54"/>
      <c r="AS506" s="54"/>
      <c r="AT506" s="54"/>
      <c r="AU506" s="54"/>
      <c r="AV506" s="54"/>
      <c r="AW506" s="45">
        <f t="shared" si="318"/>
        <v>21</v>
      </c>
      <c r="AX506" s="50"/>
      <c r="AY506" s="50">
        <v>0.23</v>
      </c>
      <c r="AZ506" s="50">
        <f t="shared" si="334"/>
        <v>4.83</v>
      </c>
      <c r="BA506" s="74"/>
      <c r="BB506" s="74"/>
      <c r="BC506" s="74"/>
      <c r="BD506" s="74"/>
      <c r="BE506" s="74"/>
      <c r="BF506" s="74"/>
      <c r="BG506" s="74"/>
      <c r="BH506" s="74"/>
      <c r="BI506" s="74"/>
      <c r="BJ506" s="74"/>
      <c r="BK506" s="74"/>
      <c r="BL506" s="74"/>
      <c r="BM506" s="47">
        <f t="shared" si="325"/>
        <v>0</v>
      </c>
      <c r="BN506" s="58"/>
      <c r="BO506" s="58">
        <f t="shared" si="319"/>
        <v>0</v>
      </c>
      <c r="BP506" s="144" t="s">
        <v>1296</v>
      </c>
      <c r="BQ506" s="137"/>
      <c r="BR506" s="138">
        <v>21</v>
      </c>
      <c r="BS506" s="63">
        <f t="shared" si="335"/>
        <v>7</v>
      </c>
      <c r="BT506" s="63">
        <f>20</f>
        <v>20</v>
      </c>
      <c r="BU506" s="577">
        <f>20</f>
        <v>20</v>
      </c>
      <c r="BV506" s="566"/>
      <c r="BW506" s="139"/>
      <c r="BX506" s="59"/>
      <c r="BY506" s="59"/>
      <c r="BZ506" s="139"/>
      <c r="CA506" s="5">
        <f t="shared" si="336"/>
        <v>0</v>
      </c>
      <c r="CB506" s="59">
        <f t="shared" si="337"/>
        <v>0.23</v>
      </c>
      <c r="CC506" s="587"/>
      <c r="CD506" s="596">
        <f t="shared" si="330"/>
        <v>0.23</v>
      </c>
      <c r="CE506" s="5">
        <f t="shared" si="331"/>
        <v>4.6000000000000005</v>
      </c>
      <c r="CF506" s="724"/>
      <c r="CG506" s="606"/>
      <c r="CH506" s="707" t="str">
        <f t="shared" si="316"/>
        <v/>
      </c>
      <c r="CI506" s="59" t="str">
        <f t="shared" si="317"/>
        <v/>
      </c>
      <c r="CJ506" s="530" t="e">
        <f t="shared" si="329"/>
        <v>#VALUE!</v>
      </c>
      <c r="CK506" s="727"/>
      <c r="CL506" s="792"/>
    </row>
    <row r="507" spans="1:90" ht="13.15" customHeight="1" x14ac:dyDescent="0.25">
      <c r="A507" s="735"/>
      <c r="B507" s="124"/>
      <c r="C507" s="712"/>
      <c r="D507" s="383">
        <v>501</v>
      </c>
      <c r="E507" s="131" t="s">
        <v>1108</v>
      </c>
      <c r="F507" s="182" t="s">
        <v>1109</v>
      </c>
      <c r="G507" s="293" t="s">
        <v>1264</v>
      </c>
      <c r="H507" s="9">
        <v>5</v>
      </c>
      <c r="I507" s="80"/>
      <c r="J507" s="81">
        <f t="shared" si="322"/>
        <v>4.8780487804878048</v>
      </c>
      <c r="K507" s="80">
        <v>6</v>
      </c>
      <c r="L507" s="80">
        <f t="shared" si="328"/>
        <v>24.390243902439025</v>
      </c>
      <c r="M507" s="80">
        <f>H507*K507</f>
        <v>30</v>
      </c>
      <c r="N507" s="140">
        <f t="shared" si="310"/>
        <v>6.66</v>
      </c>
      <c r="O507" s="10">
        <f t="shared" si="311"/>
        <v>2.0999999999999996</v>
      </c>
      <c r="P507" s="10">
        <f>N507*H507</f>
        <v>33.299999999999997</v>
      </c>
      <c r="Q507" s="11">
        <f t="shared" si="312"/>
        <v>8.1</v>
      </c>
      <c r="R507" s="12">
        <f>Q507*H507</f>
        <v>40.5</v>
      </c>
      <c r="S507" s="4">
        <f t="shared" si="313"/>
        <v>7.1999999999999993</v>
      </c>
      <c r="T507" s="137">
        <f>H507*S507</f>
        <v>36</v>
      </c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>
        <f>4+174</f>
        <v>178</v>
      </c>
      <c r="AG507" s="44">
        <f t="shared" si="321"/>
        <v>0</v>
      </c>
      <c r="AH507" s="63"/>
      <c r="AI507" s="63"/>
      <c r="AJ507" s="63">
        <f t="shared" si="333"/>
        <v>0</v>
      </c>
      <c r="AK507" s="43"/>
      <c r="AL507" s="43"/>
      <c r="AM507" s="43"/>
      <c r="AN507" s="43"/>
      <c r="AO507" s="43"/>
      <c r="AP507" s="54"/>
      <c r="AQ507" s="54"/>
      <c r="AR507" s="54"/>
      <c r="AS507" s="54"/>
      <c r="AT507" s="54"/>
      <c r="AU507" s="54"/>
      <c r="AV507" s="54"/>
      <c r="AW507" s="45">
        <f t="shared" si="318"/>
        <v>178</v>
      </c>
      <c r="AX507" s="51">
        <v>7.2</v>
      </c>
      <c r="AY507" s="45">
        <v>3.94</v>
      </c>
      <c r="AZ507" s="51">
        <f t="shared" si="334"/>
        <v>701.31999999999994</v>
      </c>
      <c r="BA507" s="43"/>
      <c r="BB507" s="43"/>
      <c r="BC507" s="43"/>
      <c r="BD507" s="43"/>
      <c r="BE507" s="43"/>
      <c r="BF507" s="74"/>
      <c r="BG507" s="74">
        <v>18</v>
      </c>
      <c r="BH507" s="74"/>
      <c r="BI507" s="74"/>
      <c r="BJ507" s="74"/>
      <c r="BK507" s="43"/>
      <c r="BL507" s="43"/>
      <c r="BM507" s="47">
        <f t="shared" si="325"/>
        <v>18</v>
      </c>
      <c r="BN507" s="53">
        <v>5</v>
      </c>
      <c r="BO507" s="47">
        <f t="shared" si="319"/>
        <v>90</v>
      </c>
      <c r="BP507" s="147" t="s">
        <v>754</v>
      </c>
      <c r="BQ507" s="137"/>
      <c r="BR507" s="138">
        <v>186</v>
      </c>
      <c r="BS507" s="63">
        <f t="shared" si="335"/>
        <v>67</v>
      </c>
      <c r="BT507" s="63">
        <f>150</f>
        <v>150</v>
      </c>
      <c r="BU507" s="577">
        <v>150</v>
      </c>
      <c r="BV507" s="566"/>
      <c r="BW507" s="139"/>
      <c r="BX507" s="59"/>
      <c r="BY507" s="59"/>
      <c r="BZ507" s="139"/>
      <c r="CA507" s="5">
        <f t="shared" si="336"/>
        <v>5</v>
      </c>
      <c r="CB507" s="59">
        <f t="shared" si="337"/>
        <v>3.94</v>
      </c>
      <c r="CC507" s="587"/>
      <c r="CD507" s="596">
        <f t="shared" si="330"/>
        <v>4.47</v>
      </c>
      <c r="CE507" s="5">
        <f t="shared" si="331"/>
        <v>670.5</v>
      </c>
      <c r="CF507" s="724"/>
      <c r="CG507" s="606"/>
      <c r="CH507" s="707" t="str">
        <f t="shared" si="316"/>
        <v/>
      </c>
      <c r="CI507" s="59" t="str">
        <f t="shared" si="317"/>
        <v/>
      </c>
      <c r="CJ507" s="530" t="e">
        <f t="shared" si="329"/>
        <v>#VALUE!</v>
      </c>
      <c r="CK507" s="727"/>
      <c r="CL507" s="792"/>
    </row>
    <row r="508" spans="1:90" ht="13.15" customHeight="1" x14ac:dyDescent="0.25">
      <c r="A508" s="735"/>
      <c r="B508" s="124"/>
      <c r="C508" s="712"/>
      <c r="D508" s="383">
        <v>502</v>
      </c>
      <c r="E508" s="131" t="s">
        <v>54</v>
      </c>
      <c r="F508" s="182" t="s">
        <v>55</v>
      </c>
      <c r="G508" s="293" t="s">
        <v>1264</v>
      </c>
      <c r="H508" s="9"/>
      <c r="I508" s="79"/>
      <c r="J508" s="68"/>
      <c r="K508" s="79"/>
      <c r="L508" s="79">
        <f t="shared" si="328"/>
        <v>0</v>
      </c>
      <c r="M508" s="79"/>
      <c r="N508" s="140"/>
      <c r="O508" s="10"/>
      <c r="P508" s="10"/>
      <c r="Q508" s="11"/>
      <c r="R508" s="12"/>
      <c r="S508" s="4"/>
      <c r="T508" s="137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4">
        <f t="shared" si="321"/>
        <v>0</v>
      </c>
      <c r="AH508" s="63"/>
      <c r="AI508" s="63"/>
      <c r="AJ508" s="63">
        <f t="shared" si="333"/>
        <v>0</v>
      </c>
      <c r="AK508" s="43"/>
      <c r="AL508" s="43"/>
      <c r="AM508" s="43"/>
      <c r="AN508" s="43"/>
      <c r="AO508" s="43"/>
      <c r="AP508" s="54"/>
      <c r="AQ508" s="54"/>
      <c r="AR508" s="54"/>
      <c r="AS508" s="54"/>
      <c r="AT508" s="54"/>
      <c r="AU508" s="54"/>
      <c r="AV508" s="54"/>
      <c r="AW508" s="45">
        <f t="shared" si="318"/>
        <v>0</v>
      </c>
      <c r="AX508" s="58"/>
      <c r="AY508" s="63"/>
      <c r="AZ508" s="58">
        <f t="shared" si="334"/>
        <v>0</v>
      </c>
      <c r="BA508" s="43"/>
      <c r="BB508" s="43"/>
      <c r="BC508" s="43"/>
      <c r="BD508" s="43"/>
      <c r="BE508" s="43"/>
      <c r="BF508" s="74"/>
      <c r="BG508" s="74"/>
      <c r="BH508" s="74">
        <v>1.9</v>
      </c>
      <c r="BI508" s="74"/>
      <c r="BJ508" s="74"/>
      <c r="BK508" s="43"/>
      <c r="BL508" s="43"/>
      <c r="BM508" s="47">
        <f t="shared" si="325"/>
        <v>1.9</v>
      </c>
      <c r="BN508" s="53">
        <v>15</v>
      </c>
      <c r="BO508" s="47">
        <f t="shared" si="319"/>
        <v>28.5</v>
      </c>
      <c r="BP508" s="136"/>
      <c r="BQ508" s="137"/>
      <c r="BR508" s="138">
        <v>1.9</v>
      </c>
      <c r="BS508" s="63">
        <f t="shared" si="335"/>
        <v>0.6333333333333333</v>
      </c>
      <c r="BT508" s="63">
        <f>BR508</f>
        <v>1.9</v>
      </c>
      <c r="BU508" s="577">
        <f t="shared" ref="BU508:BU517" si="338">BR508</f>
        <v>1.9</v>
      </c>
      <c r="BV508" s="566"/>
      <c r="BW508" s="139"/>
      <c r="BX508" s="59"/>
      <c r="BY508" s="59"/>
      <c r="BZ508" s="139"/>
      <c r="CA508" s="5">
        <f t="shared" si="336"/>
        <v>15</v>
      </c>
      <c r="CB508" s="59">
        <f t="shared" si="337"/>
        <v>15</v>
      </c>
      <c r="CC508" s="587"/>
      <c r="CD508" s="596">
        <f t="shared" si="330"/>
        <v>15</v>
      </c>
      <c r="CE508" s="5">
        <f t="shared" si="331"/>
        <v>28.5</v>
      </c>
      <c r="CF508" s="724"/>
      <c r="CG508" s="606"/>
      <c r="CH508" s="707" t="str">
        <f t="shared" si="316"/>
        <v/>
      </c>
      <c r="CI508" s="59" t="str">
        <f t="shared" si="317"/>
        <v/>
      </c>
      <c r="CJ508" s="530" t="e">
        <f t="shared" si="329"/>
        <v>#VALUE!</v>
      </c>
      <c r="CK508" s="727"/>
      <c r="CL508" s="792"/>
    </row>
    <row r="509" spans="1:90" ht="13.15" customHeight="1" x14ac:dyDescent="0.25">
      <c r="A509" s="735"/>
      <c r="B509" s="124"/>
      <c r="C509" s="712"/>
      <c r="D509" s="383">
        <v>503</v>
      </c>
      <c r="E509" s="131" t="s">
        <v>1110</v>
      </c>
      <c r="F509" s="182" t="s">
        <v>331</v>
      </c>
      <c r="G509" s="293" t="s">
        <v>1264</v>
      </c>
      <c r="H509" s="9">
        <v>50</v>
      </c>
      <c r="I509" s="80"/>
      <c r="J509" s="81">
        <f t="shared" si="322"/>
        <v>3.5853658536585367</v>
      </c>
      <c r="K509" s="80">
        <v>4.41</v>
      </c>
      <c r="L509" s="80">
        <f t="shared" si="328"/>
        <v>179.26829268292684</v>
      </c>
      <c r="M509" s="80">
        <f>H509*K509</f>
        <v>220.5</v>
      </c>
      <c r="N509" s="140">
        <f t="shared" si="310"/>
        <v>4.8951000000000002</v>
      </c>
      <c r="O509" s="10">
        <f t="shared" ref="O509:O603" si="339">K509*35%</f>
        <v>1.5434999999999999</v>
      </c>
      <c r="P509" s="10">
        <f>N509*H509</f>
        <v>244.75500000000002</v>
      </c>
      <c r="Q509" s="11">
        <f t="shared" ref="Q509:Q603" si="340">K509+O509</f>
        <v>5.9535</v>
      </c>
      <c r="R509" s="12">
        <f>Q509*H509</f>
        <v>297.67500000000001</v>
      </c>
      <c r="S509" s="4">
        <f t="shared" si="313"/>
        <v>5.2919999999999998</v>
      </c>
      <c r="T509" s="137">
        <f>H509*S509</f>
        <v>264.59999999999997</v>
      </c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4">
        <f t="shared" si="321"/>
        <v>0</v>
      </c>
      <c r="AH509" s="63"/>
      <c r="AI509" s="63"/>
      <c r="AJ509" s="63">
        <f t="shared" si="333"/>
        <v>0</v>
      </c>
      <c r="AK509" s="43"/>
      <c r="AL509" s="43">
        <v>1</v>
      </c>
      <c r="AM509" s="43"/>
      <c r="AN509" s="43">
        <f>2+1+3</f>
        <v>6</v>
      </c>
      <c r="AO509" s="43"/>
      <c r="AP509" s="54"/>
      <c r="AQ509" s="54"/>
      <c r="AR509" s="54"/>
      <c r="AS509" s="54"/>
      <c r="AT509" s="54"/>
      <c r="AU509" s="54"/>
      <c r="AV509" s="54"/>
      <c r="AW509" s="45">
        <f t="shared" si="318"/>
        <v>7</v>
      </c>
      <c r="AX509" s="51">
        <v>5.2919999999999998</v>
      </c>
      <c r="AY509" s="51">
        <v>5</v>
      </c>
      <c r="AZ509" s="51">
        <f t="shared" si="334"/>
        <v>35</v>
      </c>
      <c r="BA509" s="74"/>
      <c r="BB509" s="74"/>
      <c r="BC509" s="74"/>
      <c r="BD509" s="74"/>
      <c r="BE509" s="74"/>
      <c r="BF509" s="74"/>
      <c r="BG509" s="74"/>
      <c r="BH509" s="74"/>
      <c r="BI509" s="74"/>
      <c r="BJ509" s="74"/>
      <c r="BK509" s="74"/>
      <c r="BL509" s="74"/>
      <c r="BM509" s="47">
        <f t="shared" si="325"/>
        <v>0</v>
      </c>
      <c r="BN509" s="60"/>
      <c r="BO509" s="60">
        <f t="shared" si="319"/>
        <v>0</v>
      </c>
      <c r="BP509" s="141"/>
      <c r="BQ509" s="137"/>
      <c r="BR509" s="138">
        <v>50</v>
      </c>
      <c r="BS509" s="63">
        <f t="shared" si="335"/>
        <v>19</v>
      </c>
      <c r="BT509" s="63">
        <f t="shared" ref="BT509:BT520" si="341">BR509</f>
        <v>50</v>
      </c>
      <c r="BU509" s="577">
        <f t="shared" si="338"/>
        <v>50</v>
      </c>
      <c r="BV509" s="566"/>
      <c r="BW509" s="139"/>
      <c r="BX509" s="59"/>
      <c r="BY509" s="59"/>
      <c r="BZ509" s="139"/>
      <c r="CA509" s="5">
        <f t="shared" si="336"/>
        <v>5.2919999999999998</v>
      </c>
      <c r="CB509" s="59">
        <f t="shared" si="337"/>
        <v>3.5853658536585367</v>
      </c>
      <c r="CC509" s="587"/>
      <c r="CD509" s="596">
        <f t="shared" si="330"/>
        <v>4.4386829268292685</v>
      </c>
      <c r="CE509" s="5">
        <f t="shared" si="331"/>
        <v>221.93414634146342</v>
      </c>
      <c r="CF509" s="724"/>
      <c r="CG509" s="606"/>
      <c r="CH509" s="707" t="str">
        <f t="shared" si="316"/>
        <v/>
      </c>
      <c r="CI509" s="59" t="str">
        <f t="shared" si="317"/>
        <v/>
      </c>
      <c r="CJ509" s="530" t="e">
        <f t="shared" si="329"/>
        <v>#VALUE!</v>
      </c>
      <c r="CK509" s="727"/>
      <c r="CL509" s="792"/>
    </row>
    <row r="510" spans="1:90" ht="13.15" customHeight="1" x14ac:dyDescent="0.25">
      <c r="A510" s="735"/>
      <c r="B510" s="124"/>
      <c r="C510" s="712"/>
      <c r="D510" s="383">
        <v>504</v>
      </c>
      <c r="E510" s="131" t="s">
        <v>1111</v>
      </c>
      <c r="F510" s="182" t="s">
        <v>1112</v>
      </c>
      <c r="G510" s="293" t="s">
        <v>1264</v>
      </c>
      <c r="H510" s="9">
        <v>5</v>
      </c>
      <c r="I510" s="80"/>
      <c r="J510" s="81">
        <f t="shared" si="322"/>
        <v>7.0975609756097562</v>
      </c>
      <c r="K510" s="80">
        <v>8.73</v>
      </c>
      <c r="L510" s="80">
        <f t="shared" si="328"/>
        <v>35.487804878048784</v>
      </c>
      <c r="M510" s="80">
        <f>H510*K510</f>
        <v>43.650000000000006</v>
      </c>
      <c r="N510" s="140">
        <f t="shared" ref="N510:N604" si="342">K510*1.11</f>
        <v>9.6903000000000006</v>
      </c>
      <c r="O510" s="10">
        <f t="shared" si="339"/>
        <v>3.0554999999999999</v>
      </c>
      <c r="P510" s="10">
        <f>N510*H510</f>
        <v>48.451500000000003</v>
      </c>
      <c r="Q510" s="11">
        <f t="shared" si="340"/>
        <v>11.785500000000001</v>
      </c>
      <c r="R510" s="12">
        <f>Q510*H510</f>
        <v>58.927500000000002</v>
      </c>
      <c r="S510" s="4">
        <f t="shared" ref="S510:S604" si="343">K510*1.2</f>
        <v>10.476000000000001</v>
      </c>
      <c r="T510" s="137">
        <f>H510*S510</f>
        <v>52.38</v>
      </c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4">
        <f t="shared" si="321"/>
        <v>0</v>
      </c>
      <c r="AH510" s="63"/>
      <c r="AI510" s="63"/>
      <c r="AJ510" s="63">
        <f t="shared" si="333"/>
        <v>0</v>
      </c>
      <c r="AK510" s="43"/>
      <c r="AL510" s="43"/>
      <c r="AM510" s="43"/>
      <c r="AN510" s="43"/>
      <c r="AO510" s="43"/>
      <c r="AP510" s="54"/>
      <c r="AQ510" s="54"/>
      <c r="AR510" s="54"/>
      <c r="AS510" s="54"/>
      <c r="AT510" s="54"/>
      <c r="AU510" s="54"/>
      <c r="AV510" s="54"/>
      <c r="AW510" s="45">
        <f t="shared" si="318"/>
        <v>0</v>
      </c>
      <c r="AX510" s="51">
        <v>10.476000000000001</v>
      </c>
      <c r="AY510" s="46">
        <v>11</v>
      </c>
      <c r="AZ510" s="51">
        <f t="shared" si="334"/>
        <v>0</v>
      </c>
      <c r="BA510" s="75"/>
      <c r="BB510" s="75"/>
      <c r="BC510" s="75"/>
      <c r="BD510" s="75"/>
      <c r="BE510" s="75"/>
      <c r="BF510" s="74"/>
      <c r="BG510" s="74"/>
      <c r="BH510" s="74"/>
      <c r="BI510" s="74"/>
      <c r="BJ510" s="74"/>
      <c r="BK510" s="75"/>
      <c r="BL510" s="75"/>
      <c r="BM510" s="47">
        <f t="shared" si="325"/>
        <v>0</v>
      </c>
      <c r="BN510" s="61"/>
      <c r="BO510" s="60">
        <f t="shared" si="319"/>
        <v>0</v>
      </c>
      <c r="BP510" s="141"/>
      <c r="BQ510" s="137"/>
      <c r="BR510" s="138">
        <v>5</v>
      </c>
      <c r="BS510" s="63">
        <f t="shared" si="335"/>
        <v>1.6666666666666667</v>
      </c>
      <c r="BT510" s="63">
        <f t="shared" si="341"/>
        <v>5</v>
      </c>
      <c r="BU510" s="577">
        <f t="shared" si="338"/>
        <v>5</v>
      </c>
      <c r="BV510" s="566"/>
      <c r="BW510" s="139"/>
      <c r="BX510" s="59"/>
      <c r="BY510" s="59"/>
      <c r="BZ510" s="139"/>
      <c r="CA510" s="5">
        <f t="shared" si="336"/>
        <v>10.476000000000001</v>
      </c>
      <c r="CB510" s="59">
        <f t="shared" si="337"/>
        <v>7.0975609756097562</v>
      </c>
      <c r="CC510" s="587"/>
      <c r="CD510" s="596">
        <f t="shared" si="330"/>
        <v>8.7867804878048794</v>
      </c>
      <c r="CE510" s="5">
        <f t="shared" si="331"/>
        <v>43.933902439024394</v>
      </c>
      <c r="CF510" s="724"/>
      <c r="CG510" s="606"/>
      <c r="CH510" s="707" t="str">
        <f t="shared" si="316"/>
        <v/>
      </c>
      <c r="CI510" s="59" t="str">
        <f t="shared" si="317"/>
        <v/>
      </c>
      <c r="CJ510" s="530" t="e">
        <f t="shared" si="329"/>
        <v>#VALUE!</v>
      </c>
      <c r="CK510" s="727"/>
      <c r="CL510" s="792"/>
    </row>
    <row r="511" spans="1:90" ht="13.15" customHeight="1" x14ac:dyDescent="0.25">
      <c r="A511" s="735"/>
      <c r="B511" s="124"/>
      <c r="C511" s="712"/>
      <c r="D511" s="383">
        <v>505</v>
      </c>
      <c r="E511" s="131" t="s">
        <v>1113</v>
      </c>
      <c r="F511" s="182" t="s">
        <v>1114</v>
      </c>
      <c r="G511" s="293" t="s">
        <v>1264</v>
      </c>
      <c r="H511" s="9">
        <v>1</v>
      </c>
      <c r="I511" s="80"/>
      <c r="J511" s="81">
        <f t="shared" si="322"/>
        <v>14.195121951219512</v>
      </c>
      <c r="K511" s="80">
        <v>17.46</v>
      </c>
      <c r="L511" s="80">
        <f t="shared" si="328"/>
        <v>14.195121951219512</v>
      </c>
      <c r="M511" s="80">
        <f>H511*K511</f>
        <v>17.46</v>
      </c>
      <c r="N511" s="140">
        <f t="shared" si="342"/>
        <v>19.380600000000001</v>
      </c>
      <c r="O511" s="10">
        <f t="shared" si="339"/>
        <v>6.1109999999999998</v>
      </c>
      <c r="P511" s="10">
        <f>N511*H511</f>
        <v>19.380600000000001</v>
      </c>
      <c r="Q511" s="11">
        <f t="shared" si="340"/>
        <v>23.571000000000002</v>
      </c>
      <c r="R511" s="12">
        <f>Q511*H511</f>
        <v>23.571000000000002</v>
      </c>
      <c r="S511" s="4">
        <f t="shared" si="343"/>
        <v>20.952000000000002</v>
      </c>
      <c r="T511" s="137">
        <f>H511*S511</f>
        <v>20.952000000000002</v>
      </c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4">
        <f t="shared" si="321"/>
        <v>0</v>
      </c>
      <c r="AH511" s="63"/>
      <c r="AI511" s="63"/>
      <c r="AJ511" s="63">
        <f t="shared" si="333"/>
        <v>0</v>
      </c>
      <c r="AK511" s="43"/>
      <c r="AL511" s="43"/>
      <c r="AM511" s="43"/>
      <c r="AN511" s="43"/>
      <c r="AO511" s="43"/>
      <c r="AP511" s="54"/>
      <c r="AQ511" s="54"/>
      <c r="AR511" s="54"/>
      <c r="AS511" s="54"/>
      <c r="AT511" s="54"/>
      <c r="AU511" s="54"/>
      <c r="AV511" s="54"/>
      <c r="AW511" s="45">
        <f t="shared" si="318"/>
        <v>0</v>
      </c>
      <c r="AX511" s="51">
        <v>20.952000000000002</v>
      </c>
      <c r="AY511" s="46">
        <v>20</v>
      </c>
      <c r="AZ511" s="51">
        <f t="shared" si="334"/>
        <v>0</v>
      </c>
      <c r="BA511" s="75"/>
      <c r="BB511" s="75"/>
      <c r="BC511" s="75"/>
      <c r="BD511" s="75"/>
      <c r="BE511" s="75"/>
      <c r="BF511" s="74"/>
      <c r="BG511" s="74"/>
      <c r="BH511" s="74"/>
      <c r="BI511" s="74"/>
      <c r="BJ511" s="74"/>
      <c r="BK511" s="75"/>
      <c r="BL511" s="75"/>
      <c r="BM511" s="47">
        <f t="shared" si="325"/>
        <v>0</v>
      </c>
      <c r="BN511" s="61"/>
      <c r="BO511" s="60">
        <f t="shared" si="319"/>
        <v>0</v>
      </c>
      <c r="BP511" s="141"/>
      <c r="BQ511" s="137"/>
      <c r="BR511" s="138">
        <v>1</v>
      </c>
      <c r="BS511" s="63">
        <f t="shared" si="335"/>
        <v>0.33333333333333331</v>
      </c>
      <c r="BT511" s="63">
        <f t="shared" si="341"/>
        <v>1</v>
      </c>
      <c r="BU511" s="577">
        <f t="shared" si="338"/>
        <v>1</v>
      </c>
      <c r="BV511" s="566"/>
      <c r="BW511" s="139"/>
      <c r="BX511" s="59"/>
      <c r="BY511" s="59"/>
      <c r="BZ511" s="139"/>
      <c r="CA511" s="5">
        <f t="shared" si="336"/>
        <v>20.952000000000002</v>
      </c>
      <c r="CB511" s="59">
        <f t="shared" si="337"/>
        <v>14.195121951219512</v>
      </c>
      <c r="CC511" s="587"/>
      <c r="CD511" s="596">
        <f t="shared" si="330"/>
        <v>17.573560975609759</v>
      </c>
      <c r="CE511" s="5">
        <f t="shared" si="331"/>
        <v>17.573560975609759</v>
      </c>
      <c r="CF511" s="724"/>
      <c r="CG511" s="606"/>
      <c r="CH511" s="707" t="str">
        <f t="shared" si="316"/>
        <v/>
      </c>
      <c r="CI511" s="59" t="str">
        <f t="shared" si="317"/>
        <v/>
      </c>
      <c r="CJ511" s="530" t="e">
        <f t="shared" si="329"/>
        <v>#VALUE!</v>
      </c>
      <c r="CK511" s="727"/>
      <c r="CL511" s="792"/>
    </row>
    <row r="512" spans="1:90" ht="13.15" customHeight="1" x14ac:dyDescent="0.25">
      <c r="A512" s="735"/>
      <c r="B512" s="124"/>
      <c r="C512" s="712"/>
      <c r="D512" s="383">
        <v>506</v>
      </c>
      <c r="E512" s="131" t="s">
        <v>12</v>
      </c>
      <c r="F512" s="182" t="s">
        <v>11</v>
      </c>
      <c r="G512" s="293" t="s">
        <v>1264</v>
      </c>
      <c r="H512" s="9"/>
      <c r="I512" s="79"/>
      <c r="J512" s="68"/>
      <c r="K512" s="79"/>
      <c r="L512" s="79">
        <f t="shared" si="328"/>
        <v>0</v>
      </c>
      <c r="M512" s="79"/>
      <c r="N512" s="140"/>
      <c r="O512" s="10"/>
      <c r="P512" s="10"/>
      <c r="Q512" s="11"/>
      <c r="R512" s="12"/>
      <c r="S512" s="4"/>
      <c r="T512" s="137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>
        <v>5</v>
      </c>
      <c r="AG512" s="44">
        <f t="shared" si="321"/>
        <v>0</v>
      </c>
      <c r="AH512" s="63"/>
      <c r="AI512" s="63"/>
      <c r="AJ512" s="63">
        <f t="shared" si="333"/>
        <v>0</v>
      </c>
      <c r="AK512" s="43"/>
      <c r="AL512" s="43"/>
      <c r="AM512" s="43"/>
      <c r="AN512" s="43"/>
      <c r="AO512" s="43"/>
      <c r="AP512" s="54"/>
      <c r="AQ512" s="54"/>
      <c r="AR512" s="54"/>
      <c r="AS512" s="54"/>
      <c r="AT512" s="54"/>
      <c r="AU512" s="54"/>
      <c r="AV512" s="54"/>
      <c r="AW512" s="45">
        <f t="shared" ref="AW512:AW576" si="344">SUM(AK512:AV512)+AF512</f>
        <v>5</v>
      </c>
      <c r="AX512" s="50"/>
      <c r="AY512" s="50">
        <v>12.2</v>
      </c>
      <c r="AZ512" s="50">
        <f t="shared" si="334"/>
        <v>61</v>
      </c>
      <c r="BA512" s="74"/>
      <c r="BB512" s="74"/>
      <c r="BC512" s="74"/>
      <c r="BD512" s="74"/>
      <c r="BE512" s="74"/>
      <c r="BF512" s="74"/>
      <c r="BG512" s="74"/>
      <c r="BH512" s="74"/>
      <c r="BI512" s="74"/>
      <c r="BJ512" s="74">
        <v>1</v>
      </c>
      <c r="BK512" s="74"/>
      <c r="BL512" s="74"/>
      <c r="BM512" s="47">
        <f t="shared" si="325"/>
        <v>1</v>
      </c>
      <c r="BN512" s="47">
        <v>12.2</v>
      </c>
      <c r="BO512" s="47">
        <f t="shared" ref="BO512:BO576" si="345">BM512*BN512</f>
        <v>12.2</v>
      </c>
      <c r="BP512" s="136" t="s">
        <v>1296</v>
      </c>
      <c r="BQ512" s="137"/>
      <c r="BR512" s="138">
        <v>5</v>
      </c>
      <c r="BS512" s="63">
        <f t="shared" si="335"/>
        <v>2</v>
      </c>
      <c r="BT512" s="63">
        <f t="shared" si="341"/>
        <v>5</v>
      </c>
      <c r="BU512" s="577">
        <f t="shared" si="338"/>
        <v>5</v>
      </c>
      <c r="BV512" s="566"/>
      <c r="BW512" s="139"/>
      <c r="BX512" s="59"/>
      <c r="BY512" s="59"/>
      <c r="BZ512" s="139"/>
      <c r="CA512" s="5">
        <f t="shared" si="336"/>
        <v>12.2</v>
      </c>
      <c r="CB512" s="59">
        <f t="shared" si="337"/>
        <v>12.2</v>
      </c>
      <c r="CC512" s="587"/>
      <c r="CD512" s="596">
        <f t="shared" si="330"/>
        <v>12.2</v>
      </c>
      <c r="CE512" s="5">
        <f t="shared" si="331"/>
        <v>61</v>
      </c>
      <c r="CF512" s="724"/>
      <c r="CG512" s="606"/>
      <c r="CH512" s="707" t="str">
        <f t="shared" si="316"/>
        <v/>
      </c>
      <c r="CI512" s="59" t="str">
        <f t="shared" si="317"/>
        <v/>
      </c>
      <c r="CJ512" s="530" t="e">
        <f t="shared" si="329"/>
        <v>#VALUE!</v>
      </c>
      <c r="CK512" s="727"/>
      <c r="CL512" s="792"/>
    </row>
    <row r="513" spans="1:90" ht="13.15" customHeight="1" x14ac:dyDescent="0.25">
      <c r="A513" s="735"/>
      <c r="B513" s="124"/>
      <c r="C513" s="712"/>
      <c r="D513" s="383">
        <v>507</v>
      </c>
      <c r="E513" s="131" t="s">
        <v>6</v>
      </c>
      <c r="F513" s="182" t="s">
        <v>5</v>
      </c>
      <c r="G513" s="293" t="s">
        <v>1264</v>
      </c>
      <c r="H513" s="9"/>
      <c r="I513" s="79"/>
      <c r="J513" s="68"/>
      <c r="K513" s="79"/>
      <c r="L513" s="79">
        <f t="shared" si="328"/>
        <v>0</v>
      </c>
      <c r="M513" s="79"/>
      <c r="N513" s="140"/>
      <c r="O513" s="10"/>
      <c r="P513" s="10"/>
      <c r="Q513" s="11"/>
      <c r="R513" s="12"/>
      <c r="S513" s="4"/>
      <c r="T513" s="137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>
        <v>3</v>
      </c>
      <c r="AG513" s="44">
        <f t="shared" si="321"/>
        <v>0</v>
      </c>
      <c r="AH513" s="63"/>
      <c r="AI513" s="63"/>
      <c r="AJ513" s="63">
        <f t="shared" si="333"/>
        <v>0</v>
      </c>
      <c r="AK513" s="43"/>
      <c r="AL513" s="43"/>
      <c r="AM513" s="43"/>
      <c r="AN513" s="43"/>
      <c r="AO513" s="43"/>
      <c r="AP513" s="54"/>
      <c r="AQ513" s="54"/>
      <c r="AR513" s="54"/>
      <c r="AS513" s="54"/>
      <c r="AT513" s="54"/>
      <c r="AU513" s="54"/>
      <c r="AV513" s="54"/>
      <c r="AW513" s="45">
        <f t="shared" si="344"/>
        <v>3</v>
      </c>
      <c r="AX513" s="50"/>
      <c r="AY513" s="50">
        <v>15</v>
      </c>
      <c r="AZ513" s="50">
        <f t="shared" si="334"/>
        <v>45</v>
      </c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47">
        <f t="shared" si="325"/>
        <v>0</v>
      </c>
      <c r="BN513" s="58"/>
      <c r="BO513" s="58">
        <f t="shared" si="345"/>
        <v>0</v>
      </c>
      <c r="BP513" s="144" t="s">
        <v>1296</v>
      </c>
      <c r="BQ513" s="137"/>
      <c r="BR513" s="138">
        <v>3</v>
      </c>
      <c r="BS513" s="63">
        <f t="shared" si="335"/>
        <v>1</v>
      </c>
      <c r="BT513" s="63">
        <f t="shared" si="341"/>
        <v>3</v>
      </c>
      <c r="BU513" s="577">
        <f t="shared" si="338"/>
        <v>3</v>
      </c>
      <c r="BV513" s="566"/>
      <c r="BW513" s="139"/>
      <c r="BX513" s="59"/>
      <c r="BY513" s="59"/>
      <c r="BZ513" s="139"/>
      <c r="CA513" s="5">
        <f t="shared" si="336"/>
        <v>0</v>
      </c>
      <c r="CB513" s="59">
        <f t="shared" si="337"/>
        <v>15</v>
      </c>
      <c r="CC513" s="587"/>
      <c r="CD513" s="596">
        <f t="shared" si="330"/>
        <v>15</v>
      </c>
      <c r="CE513" s="5">
        <f t="shared" si="331"/>
        <v>45</v>
      </c>
      <c r="CF513" s="724"/>
      <c r="CG513" s="606"/>
      <c r="CH513" s="707" t="str">
        <f t="shared" si="316"/>
        <v/>
      </c>
      <c r="CI513" s="59" t="str">
        <f t="shared" si="317"/>
        <v/>
      </c>
      <c r="CJ513" s="530" t="e">
        <f t="shared" si="329"/>
        <v>#VALUE!</v>
      </c>
      <c r="CK513" s="727"/>
      <c r="CL513" s="792"/>
    </row>
    <row r="514" spans="1:90" ht="13.15" customHeight="1" x14ac:dyDescent="0.25">
      <c r="A514" s="735"/>
      <c r="B514" s="124"/>
      <c r="C514" s="712"/>
      <c r="D514" s="383">
        <v>508</v>
      </c>
      <c r="E514" s="131" t="s">
        <v>14</v>
      </c>
      <c r="F514" s="182" t="s">
        <v>13</v>
      </c>
      <c r="G514" s="293" t="s">
        <v>1264</v>
      </c>
      <c r="H514" s="9"/>
      <c r="I514" s="79"/>
      <c r="J514" s="68"/>
      <c r="K514" s="79"/>
      <c r="L514" s="79">
        <f t="shared" si="328"/>
        <v>0</v>
      </c>
      <c r="M514" s="79"/>
      <c r="N514" s="140"/>
      <c r="O514" s="10"/>
      <c r="P514" s="10"/>
      <c r="Q514" s="11"/>
      <c r="R514" s="12"/>
      <c r="S514" s="4"/>
      <c r="T514" s="137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4">
        <f t="shared" ref="AG514:AG578" si="346">SUM(U514:AE514)</f>
        <v>0</v>
      </c>
      <c r="AH514" s="63"/>
      <c r="AI514" s="63"/>
      <c r="AJ514" s="63">
        <f t="shared" si="333"/>
        <v>0</v>
      </c>
      <c r="AK514" s="43"/>
      <c r="AL514" s="43"/>
      <c r="AM514" s="43"/>
      <c r="AN514" s="43"/>
      <c r="AO514" s="43"/>
      <c r="AP514" s="54"/>
      <c r="AQ514" s="54"/>
      <c r="AR514" s="54"/>
      <c r="AS514" s="54"/>
      <c r="AT514" s="54"/>
      <c r="AU514" s="54"/>
      <c r="AV514" s="54"/>
      <c r="AW514" s="45">
        <f t="shared" si="344"/>
        <v>0</v>
      </c>
      <c r="AX514" s="50"/>
      <c r="AY514" s="50">
        <v>11.07</v>
      </c>
      <c r="AZ514" s="50">
        <f t="shared" si="334"/>
        <v>0</v>
      </c>
      <c r="BA514" s="74"/>
      <c r="BB514" s="74"/>
      <c r="BC514" s="74"/>
      <c r="BD514" s="74"/>
      <c r="BE514" s="74"/>
      <c r="BF514" s="74"/>
      <c r="BG514" s="74">
        <v>4</v>
      </c>
      <c r="BH514" s="74"/>
      <c r="BI514" s="74"/>
      <c r="BJ514" s="74"/>
      <c r="BK514" s="74"/>
      <c r="BL514" s="74"/>
      <c r="BM514" s="47">
        <f t="shared" si="325"/>
        <v>4</v>
      </c>
      <c r="BN514" s="47">
        <v>8.3000000000000007</v>
      </c>
      <c r="BO514" s="47">
        <f t="shared" si="345"/>
        <v>33.200000000000003</v>
      </c>
      <c r="BP514" s="147" t="s">
        <v>742</v>
      </c>
      <c r="BQ514" s="137"/>
      <c r="BR514" s="138">
        <v>4</v>
      </c>
      <c r="BS514" s="63">
        <f t="shared" si="335"/>
        <v>1.3333333333333333</v>
      </c>
      <c r="BT514" s="63">
        <f t="shared" si="341"/>
        <v>4</v>
      </c>
      <c r="BU514" s="577">
        <f t="shared" si="338"/>
        <v>4</v>
      </c>
      <c r="BV514" s="566"/>
      <c r="BW514" s="139"/>
      <c r="BX514" s="59"/>
      <c r="BY514" s="59"/>
      <c r="BZ514" s="139"/>
      <c r="CA514" s="5">
        <f t="shared" si="336"/>
        <v>8.3000000000000007</v>
      </c>
      <c r="CB514" s="59">
        <f t="shared" si="337"/>
        <v>8.3000000000000007</v>
      </c>
      <c r="CC514" s="587"/>
      <c r="CD514" s="596">
        <f t="shared" si="330"/>
        <v>8.3000000000000007</v>
      </c>
      <c r="CE514" s="5">
        <f t="shared" si="331"/>
        <v>33.200000000000003</v>
      </c>
      <c r="CF514" s="724"/>
      <c r="CG514" s="606"/>
      <c r="CH514" s="707" t="str">
        <f t="shared" si="316"/>
        <v/>
      </c>
      <c r="CI514" s="59" t="str">
        <f t="shared" si="317"/>
        <v/>
      </c>
      <c r="CJ514" s="530" t="e">
        <f t="shared" si="329"/>
        <v>#VALUE!</v>
      </c>
      <c r="CK514" s="727"/>
      <c r="CL514" s="792"/>
    </row>
    <row r="515" spans="1:90" ht="13.15" customHeight="1" x14ac:dyDescent="0.25">
      <c r="A515" s="735"/>
      <c r="B515" s="124"/>
      <c r="C515" s="712"/>
      <c r="D515" s="383">
        <v>509</v>
      </c>
      <c r="E515" s="131" t="s">
        <v>15</v>
      </c>
      <c r="F515" s="182" t="s">
        <v>16</v>
      </c>
      <c r="G515" s="293" t="s">
        <v>1264</v>
      </c>
      <c r="H515" s="9"/>
      <c r="I515" s="79"/>
      <c r="J515" s="68"/>
      <c r="K515" s="79"/>
      <c r="L515" s="79">
        <f t="shared" si="328"/>
        <v>0</v>
      </c>
      <c r="M515" s="79"/>
      <c r="N515" s="140"/>
      <c r="O515" s="10"/>
      <c r="P515" s="10"/>
      <c r="Q515" s="11"/>
      <c r="R515" s="12"/>
      <c r="S515" s="4"/>
      <c r="T515" s="137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4">
        <f t="shared" si="346"/>
        <v>0</v>
      </c>
      <c r="AH515" s="63"/>
      <c r="AI515" s="63"/>
      <c r="AJ515" s="63">
        <f t="shared" si="333"/>
        <v>0</v>
      </c>
      <c r="AK515" s="43"/>
      <c r="AL515" s="43"/>
      <c r="AM515" s="43"/>
      <c r="AN515" s="43"/>
      <c r="AO515" s="43"/>
      <c r="AP515" s="54"/>
      <c r="AQ515" s="54"/>
      <c r="AR515" s="54"/>
      <c r="AS515" s="54"/>
      <c r="AT515" s="54"/>
      <c r="AU515" s="54"/>
      <c r="AV515" s="54"/>
      <c r="AW515" s="45">
        <f t="shared" si="344"/>
        <v>0</v>
      </c>
      <c r="AX515" s="50"/>
      <c r="AY515" s="50">
        <v>11.2308</v>
      </c>
      <c r="AZ515" s="50">
        <f t="shared" si="334"/>
        <v>0</v>
      </c>
      <c r="BA515" s="74"/>
      <c r="BB515" s="74"/>
      <c r="BC515" s="74"/>
      <c r="BD515" s="74"/>
      <c r="BE515" s="74"/>
      <c r="BF515" s="74"/>
      <c r="BG515" s="74">
        <v>2</v>
      </c>
      <c r="BH515" s="74"/>
      <c r="BI515" s="74"/>
      <c r="BJ515" s="74"/>
      <c r="BK515" s="74"/>
      <c r="BL515" s="74"/>
      <c r="BM515" s="47">
        <f t="shared" si="325"/>
        <v>2</v>
      </c>
      <c r="BN515" s="47">
        <v>7.3</v>
      </c>
      <c r="BO515" s="47">
        <f t="shared" si="345"/>
        <v>14.6</v>
      </c>
      <c r="BP515" s="147" t="s">
        <v>743</v>
      </c>
      <c r="BQ515" s="137"/>
      <c r="BR515" s="138">
        <v>2</v>
      </c>
      <c r="BS515" s="63">
        <f t="shared" si="335"/>
        <v>0.66666666666666663</v>
      </c>
      <c r="BT515" s="63">
        <f t="shared" si="341"/>
        <v>2</v>
      </c>
      <c r="BU515" s="577">
        <f t="shared" si="338"/>
        <v>2</v>
      </c>
      <c r="BV515" s="566"/>
      <c r="BW515" s="139"/>
      <c r="BX515" s="59"/>
      <c r="BY515" s="59"/>
      <c r="BZ515" s="139"/>
      <c r="CA515" s="5">
        <f t="shared" si="336"/>
        <v>7.3</v>
      </c>
      <c r="CB515" s="59">
        <f t="shared" si="337"/>
        <v>7.3</v>
      </c>
      <c r="CC515" s="587"/>
      <c r="CD515" s="596">
        <f t="shared" si="330"/>
        <v>7.3</v>
      </c>
      <c r="CE515" s="5">
        <f t="shared" si="331"/>
        <v>14.6</v>
      </c>
      <c r="CF515" s="724"/>
      <c r="CG515" s="606"/>
      <c r="CH515" s="707" t="str">
        <f t="shared" si="316"/>
        <v/>
      </c>
      <c r="CI515" s="59" t="str">
        <f t="shared" si="317"/>
        <v/>
      </c>
      <c r="CJ515" s="530" t="e">
        <f t="shared" si="329"/>
        <v>#VALUE!</v>
      </c>
      <c r="CK515" s="727"/>
      <c r="CL515" s="792"/>
    </row>
    <row r="516" spans="1:90" ht="13.15" customHeight="1" x14ac:dyDescent="0.25">
      <c r="A516" s="735"/>
      <c r="B516" s="124"/>
      <c r="C516" s="712"/>
      <c r="D516" s="383">
        <v>510</v>
      </c>
      <c r="E516" s="131" t="s">
        <v>17</v>
      </c>
      <c r="F516" s="182" t="s">
        <v>18</v>
      </c>
      <c r="G516" s="293" t="s">
        <v>1264</v>
      </c>
      <c r="H516" s="9"/>
      <c r="I516" s="79"/>
      <c r="J516" s="68"/>
      <c r="K516" s="79"/>
      <c r="L516" s="79">
        <f t="shared" si="328"/>
        <v>0</v>
      </c>
      <c r="M516" s="79"/>
      <c r="N516" s="140"/>
      <c r="O516" s="10"/>
      <c r="P516" s="10"/>
      <c r="Q516" s="11"/>
      <c r="R516" s="12"/>
      <c r="S516" s="4"/>
      <c r="T516" s="137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4">
        <f t="shared" si="346"/>
        <v>0</v>
      </c>
      <c r="AH516" s="63"/>
      <c r="AI516" s="63"/>
      <c r="AJ516" s="63">
        <f t="shared" si="333"/>
        <v>0</v>
      </c>
      <c r="AK516" s="43"/>
      <c r="AL516" s="43"/>
      <c r="AM516" s="43"/>
      <c r="AN516" s="43"/>
      <c r="AO516" s="43"/>
      <c r="AP516" s="54"/>
      <c r="AQ516" s="54"/>
      <c r="AR516" s="54"/>
      <c r="AS516" s="54"/>
      <c r="AT516" s="54"/>
      <c r="AU516" s="54"/>
      <c r="AV516" s="54"/>
      <c r="AW516" s="45">
        <f t="shared" si="344"/>
        <v>0</v>
      </c>
      <c r="AX516" s="50"/>
      <c r="AY516" s="50">
        <v>4.9230999999999998</v>
      </c>
      <c r="AZ516" s="50">
        <f t="shared" si="334"/>
        <v>0</v>
      </c>
      <c r="BA516" s="74"/>
      <c r="BB516" s="74"/>
      <c r="BC516" s="74"/>
      <c r="BD516" s="74"/>
      <c r="BE516" s="74"/>
      <c r="BF516" s="74"/>
      <c r="BG516" s="74">
        <v>2</v>
      </c>
      <c r="BH516" s="74"/>
      <c r="BI516" s="74"/>
      <c r="BJ516" s="74"/>
      <c r="BK516" s="74"/>
      <c r="BL516" s="74"/>
      <c r="BM516" s="47">
        <f t="shared" si="325"/>
        <v>2</v>
      </c>
      <c r="BN516" s="47">
        <v>3.2</v>
      </c>
      <c r="BO516" s="47">
        <f t="shared" si="345"/>
        <v>6.4</v>
      </c>
      <c r="BP516" s="147" t="s">
        <v>744</v>
      </c>
      <c r="BQ516" s="137"/>
      <c r="BR516" s="138">
        <v>2</v>
      </c>
      <c r="BS516" s="63">
        <f t="shared" si="335"/>
        <v>0.66666666666666663</v>
      </c>
      <c r="BT516" s="63">
        <f t="shared" si="341"/>
        <v>2</v>
      </c>
      <c r="BU516" s="577">
        <f t="shared" si="338"/>
        <v>2</v>
      </c>
      <c r="BV516" s="566"/>
      <c r="BW516" s="139"/>
      <c r="BX516" s="59"/>
      <c r="BY516" s="59"/>
      <c r="BZ516" s="139"/>
      <c r="CA516" s="5">
        <f t="shared" si="336"/>
        <v>3.2</v>
      </c>
      <c r="CB516" s="59">
        <f t="shared" si="337"/>
        <v>3.2</v>
      </c>
      <c r="CC516" s="587"/>
      <c r="CD516" s="596">
        <f t="shared" si="330"/>
        <v>3.2</v>
      </c>
      <c r="CE516" s="5">
        <f t="shared" si="331"/>
        <v>6.4</v>
      </c>
      <c r="CF516" s="724"/>
      <c r="CG516" s="606"/>
      <c r="CH516" s="707" t="str">
        <f t="shared" si="316"/>
        <v/>
      </c>
      <c r="CI516" s="59" t="str">
        <f t="shared" si="317"/>
        <v/>
      </c>
      <c r="CJ516" s="530" t="e">
        <f t="shared" si="329"/>
        <v>#VALUE!</v>
      </c>
      <c r="CK516" s="727"/>
      <c r="CL516" s="792"/>
    </row>
    <row r="517" spans="1:90" ht="13.15" customHeight="1" x14ac:dyDescent="0.25">
      <c r="A517" s="735"/>
      <c r="B517" s="124"/>
      <c r="C517" s="712"/>
      <c r="D517" s="383">
        <v>511</v>
      </c>
      <c r="E517" s="131" t="s">
        <v>56</v>
      </c>
      <c r="F517" s="182" t="s">
        <v>57</v>
      </c>
      <c r="G517" s="293" t="s">
        <v>1264</v>
      </c>
      <c r="H517" s="9"/>
      <c r="I517" s="79"/>
      <c r="J517" s="68"/>
      <c r="K517" s="79"/>
      <c r="L517" s="79">
        <f t="shared" si="328"/>
        <v>0</v>
      </c>
      <c r="M517" s="79"/>
      <c r="N517" s="140"/>
      <c r="O517" s="10"/>
      <c r="P517" s="10"/>
      <c r="Q517" s="11"/>
      <c r="R517" s="12"/>
      <c r="S517" s="4"/>
      <c r="T517" s="137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4">
        <f t="shared" si="346"/>
        <v>0</v>
      </c>
      <c r="AH517" s="63"/>
      <c r="AI517" s="63"/>
      <c r="AJ517" s="63">
        <f t="shared" si="333"/>
        <v>0</v>
      </c>
      <c r="AK517" s="43"/>
      <c r="AL517" s="43"/>
      <c r="AM517" s="43"/>
      <c r="AN517" s="43"/>
      <c r="AO517" s="43"/>
      <c r="AP517" s="54"/>
      <c r="AQ517" s="54"/>
      <c r="AR517" s="54"/>
      <c r="AS517" s="54"/>
      <c r="AT517" s="54"/>
      <c r="AU517" s="54"/>
      <c r="AV517" s="54"/>
      <c r="AW517" s="45">
        <f t="shared" si="344"/>
        <v>0</v>
      </c>
      <c r="AX517" s="58"/>
      <c r="AY517" s="62"/>
      <c r="AZ517" s="58">
        <f t="shared" si="334"/>
        <v>0</v>
      </c>
      <c r="BA517" s="75"/>
      <c r="BB517" s="75"/>
      <c r="BC517" s="75"/>
      <c r="BD517" s="75"/>
      <c r="BE517" s="75"/>
      <c r="BF517" s="74"/>
      <c r="BG517" s="74"/>
      <c r="BH517" s="74">
        <v>3</v>
      </c>
      <c r="BI517" s="74"/>
      <c r="BJ517" s="74"/>
      <c r="BK517" s="75"/>
      <c r="BL517" s="75"/>
      <c r="BM517" s="47">
        <f t="shared" si="325"/>
        <v>3</v>
      </c>
      <c r="BN517" s="47">
        <v>16</v>
      </c>
      <c r="BO517" s="47">
        <f t="shared" si="345"/>
        <v>48</v>
      </c>
      <c r="BP517" s="136"/>
      <c r="BQ517" s="137"/>
      <c r="BR517" s="138">
        <v>3</v>
      </c>
      <c r="BS517" s="63">
        <f t="shared" si="335"/>
        <v>1</v>
      </c>
      <c r="BT517" s="63">
        <f t="shared" si="341"/>
        <v>3</v>
      </c>
      <c r="BU517" s="577">
        <f t="shared" si="338"/>
        <v>3</v>
      </c>
      <c r="BV517" s="566"/>
      <c r="BW517" s="139"/>
      <c r="BX517" s="59"/>
      <c r="BY517" s="59"/>
      <c r="BZ517" s="139"/>
      <c r="CA517" s="5">
        <f t="shared" si="336"/>
        <v>16</v>
      </c>
      <c r="CB517" s="59">
        <f t="shared" si="337"/>
        <v>16</v>
      </c>
      <c r="CC517" s="587"/>
      <c r="CD517" s="596">
        <f t="shared" si="330"/>
        <v>16</v>
      </c>
      <c r="CE517" s="5">
        <f t="shared" si="331"/>
        <v>48</v>
      </c>
      <c r="CF517" s="724"/>
      <c r="CG517" s="606"/>
      <c r="CH517" s="707" t="str">
        <f t="shared" si="316"/>
        <v/>
      </c>
      <c r="CI517" s="59" t="str">
        <f t="shared" si="317"/>
        <v/>
      </c>
      <c r="CJ517" s="530" t="e">
        <f t="shared" si="329"/>
        <v>#VALUE!</v>
      </c>
      <c r="CK517" s="727"/>
      <c r="CL517" s="792"/>
    </row>
    <row r="518" spans="1:90" ht="13.15" customHeight="1" x14ac:dyDescent="0.25">
      <c r="A518" s="735"/>
      <c r="B518" s="124"/>
      <c r="C518" s="712"/>
      <c r="D518" s="383">
        <v>512</v>
      </c>
      <c r="E518" s="131"/>
      <c r="F518" s="182" t="s">
        <v>799</v>
      </c>
      <c r="G518" s="293" t="s">
        <v>1264</v>
      </c>
      <c r="H518" s="9">
        <v>0</v>
      </c>
      <c r="I518" s="9">
        <v>2.2000000000000002</v>
      </c>
      <c r="J518" s="42"/>
      <c r="K518" s="9"/>
      <c r="L518" s="9">
        <f t="shared" si="328"/>
        <v>0</v>
      </c>
      <c r="M518" s="9"/>
      <c r="N518" s="140"/>
      <c r="O518" s="10"/>
      <c r="P518" s="10"/>
      <c r="Q518" s="11"/>
      <c r="R518" s="12"/>
      <c r="S518" s="4"/>
      <c r="T518" s="137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4">
        <v>0</v>
      </c>
      <c r="AH518" s="44">
        <v>2.2000000000000002</v>
      </c>
      <c r="AI518" s="44">
        <v>0.85</v>
      </c>
      <c r="AJ518" s="44">
        <f t="shared" si="333"/>
        <v>0</v>
      </c>
      <c r="AK518" s="43"/>
      <c r="AL518" s="43"/>
      <c r="AM518" s="43"/>
      <c r="AN518" s="43"/>
      <c r="AO518" s="43"/>
      <c r="AP518" s="54"/>
      <c r="AQ518" s="54"/>
      <c r="AR518" s="54"/>
      <c r="AS518" s="54"/>
      <c r="AT518" s="54"/>
      <c r="AU518" s="54"/>
      <c r="AV518" s="54"/>
      <c r="AW518" s="45">
        <f t="shared" si="344"/>
        <v>0</v>
      </c>
      <c r="AX518" s="58"/>
      <c r="AY518" s="62"/>
      <c r="AZ518" s="58"/>
      <c r="BA518" s="75"/>
      <c r="BB518" s="75"/>
      <c r="BC518" s="75"/>
      <c r="BD518" s="75"/>
      <c r="BE518" s="75"/>
      <c r="BF518" s="74"/>
      <c r="BG518" s="74"/>
      <c r="BH518" s="74"/>
      <c r="BI518" s="74"/>
      <c r="BJ518" s="74"/>
      <c r="BK518" s="75"/>
      <c r="BL518" s="75"/>
      <c r="BM518" s="47">
        <f t="shared" si="325"/>
        <v>0</v>
      </c>
      <c r="BN518" s="58"/>
      <c r="BO518" s="58">
        <f t="shared" si="345"/>
        <v>0</v>
      </c>
      <c r="BP518" s="145"/>
      <c r="BQ518" s="137"/>
      <c r="BR518" s="138">
        <v>0</v>
      </c>
      <c r="BS518" s="63">
        <f t="shared" si="335"/>
        <v>0</v>
      </c>
      <c r="BT518" s="63">
        <f t="shared" si="341"/>
        <v>0</v>
      </c>
      <c r="BU518" s="577">
        <v>2</v>
      </c>
      <c r="BV518" s="566"/>
      <c r="BW518" s="139"/>
      <c r="BX518" s="59"/>
      <c r="BY518" s="59"/>
      <c r="BZ518" s="139"/>
      <c r="CA518" s="5">
        <f t="shared" si="336"/>
        <v>2.2000000000000002</v>
      </c>
      <c r="CB518" s="59">
        <f t="shared" si="337"/>
        <v>0.85</v>
      </c>
      <c r="CC518" s="587"/>
      <c r="CD518" s="596">
        <f t="shared" si="330"/>
        <v>1.5250000000000001</v>
      </c>
      <c r="CE518" s="5">
        <f t="shared" si="331"/>
        <v>3.0500000000000003</v>
      </c>
      <c r="CF518" s="724"/>
      <c r="CG518" s="606"/>
      <c r="CH518" s="707" t="str">
        <f t="shared" si="316"/>
        <v/>
      </c>
      <c r="CI518" s="59" t="str">
        <f t="shared" si="317"/>
        <v/>
      </c>
      <c r="CJ518" s="530" t="e">
        <f t="shared" si="329"/>
        <v>#VALUE!</v>
      </c>
      <c r="CK518" s="727"/>
      <c r="CL518" s="792"/>
    </row>
    <row r="519" spans="1:90" ht="13.15" customHeight="1" x14ac:dyDescent="0.25">
      <c r="A519" s="735"/>
      <c r="B519" s="124"/>
      <c r="C519" s="712"/>
      <c r="D519" s="383">
        <v>513</v>
      </c>
      <c r="E519" s="131" t="s">
        <v>19</v>
      </c>
      <c r="F519" s="182" t="s">
        <v>20</v>
      </c>
      <c r="G519" s="293" t="s">
        <v>1264</v>
      </c>
      <c r="H519" s="9"/>
      <c r="I519" s="79"/>
      <c r="J519" s="68"/>
      <c r="K519" s="79"/>
      <c r="L519" s="79">
        <f t="shared" si="328"/>
        <v>0</v>
      </c>
      <c r="M519" s="79"/>
      <c r="N519" s="140"/>
      <c r="O519" s="10"/>
      <c r="P519" s="10"/>
      <c r="Q519" s="11"/>
      <c r="R519" s="12"/>
      <c r="S519" s="4"/>
      <c r="T519" s="137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4">
        <f t="shared" si="346"/>
        <v>0</v>
      </c>
      <c r="AH519" s="63"/>
      <c r="AI519" s="63"/>
      <c r="AJ519" s="63">
        <f t="shared" ref="AJ519:AJ550" si="347">AG519*AI519</f>
        <v>0</v>
      </c>
      <c r="AK519" s="43"/>
      <c r="AL519" s="43"/>
      <c r="AM519" s="43"/>
      <c r="AN519" s="43"/>
      <c r="AO519" s="43"/>
      <c r="AP519" s="54"/>
      <c r="AQ519" s="54"/>
      <c r="AR519" s="54"/>
      <c r="AS519" s="54"/>
      <c r="AT519" s="54"/>
      <c r="AU519" s="54"/>
      <c r="AV519" s="54"/>
      <c r="AW519" s="45">
        <f t="shared" si="344"/>
        <v>0</v>
      </c>
      <c r="AX519" s="50"/>
      <c r="AY519" s="50">
        <v>1.3332999999999999</v>
      </c>
      <c r="AZ519" s="50">
        <f t="shared" ref="AZ519:AZ550" si="348">AW519*AY519</f>
        <v>0</v>
      </c>
      <c r="BA519" s="74"/>
      <c r="BB519" s="74"/>
      <c r="BC519" s="74"/>
      <c r="BD519" s="74"/>
      <c r="BE519" s="74"/>
      <c r="BF519" s="74"/>
      <c r="BG519" s="74">
        <v>10</v>
      </c>
      <c r="BH519" s="74"/>
      <c r="BI519" s="74"/>
      <c r="BJ519" s="74"/>
      <c r="BK519" s="74"/>
      <c r="BL519" s="74"/>
      <c r="BM519" s="47">
        <f t="shared" si="325"/>
        <v>10</v>
      </c>
      <c r="BN519" s="47">
        <v>1</v>
      </c>
      <c r="BO519" s="47">
        <f t="shared" si="345"/>
        <v>10</v>
      </c>
      <c r="BP519" s="147" t="s">
        <v>745</v>
      </c>
      <c r="BQ519" s="137"/>
      <c r="BR519" s="138">
        <v>10</v>
      </c>
      <c r="BS519" s="63">
        <f t="shared" si="335"/>
        <v>3.3333333333333335</v>
      </c>
      <c r="BT519" s="63">
        <f t="shared" si="341"/>
        <v>10</v>
      </c>
      <c r="BU519" s="577">
        <f>BR519</f>
        <v>10</v>
      </c>
      <c r="BV519" s="566"/>
      <c r="BW519" s="139"/>
      <c r="BX519" s="59"/>
      <c r="BY519" s="59"/>
      <c r="BZ519" s="139"/>
      <c r="CA519" s="5">
        <f t="shared" si="336"/>
        <v>1</v>
      </c>
      <c r="CB519" s="59">
        <f t="shared" si="337"/>
        <v>1</v>
      </c>
      <c r="CC519" s="587"/>
      <c r="CD519" s="596">
        <f t="shared" si="330"/>
        <v>1</v>
      </c>
      <c r="CE519" s="5">
        <f t="shared" si="331"/>
        <v>10</v>
      </c>
      <c r="CF519" s="724"/>
      <c r="CG519" s="606"/>
      <c r="CH519" s="707" t="str">
        <f t="shared" si="316"/>
        <v/>
      </c>
      <c r="CI519" s="59" t="str">
        <f t="shared" si="317"/>
        <v/>
      </c>
      <c r="CJ519" s="530" t="e">
        <f t="shared" si="329"/>
        <v>#VALUE!</v>
      </c>
      <c r="CK519" s="727"/>
      <c r="CL519" s="792"/>
    </row>
    <row r="520" spans="1:90" ht="13.15" customHeight="1" x14ac:dyDescent="0.25">
      <c r="A520" s="735"/>
      <c r="B520" s="124"/>
      <c r="C520" s="712"/>
      <c r="D520" s="383">
        <v>514</v>
      </c>
      <c r="E520" s="131" t="s">
        <v>21</v>
      </c>
      <c r="F520" s="182" t="s">
        <v>22</v>
      </c>
      <c r="G520" s="293" t="s">
        <v>1264</v>
      </c>
      <c r="H520" s="9"/>
      <c r="I520" s="79"/>
      <c r="J520" s="68"/>
      <c r="K520" s="79"/>
      <c r="L520" s="79">
        <f t="shared" si="328"/>
        <v>0</v>
      </c>
      <c r="M520" s="79"/>
      <c r="N520" s="140"/>
      <c r="O520" s="10"/>
      <c r="P520" s="10"/>
      <c r="Q520" s="11"/>
      <c r="R520" s="12"/>
      <c r="S520" s="4"/>
      <c r="T520" s="137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4">
        <f t="shared" si="346"/>
        <v>0</v>
      </c>
      <c r="AH520" s="63"/>
      <c r="AI520" s="63"/>
      <c r="AJ520" s="63">
        <f t="shared" si="347"/>
        <v>0</v>
      </c>
      <c r="AK520" s="43"/>
      <c r="AL520" s="43"/>
      <c r="AM520" s="43"/>
      <c r="AN520" s="43"/>
      <c r="AO520" s="43"/>
      <c r="AP520" s="54"/>
      <c r="AQ520" s="54"/>
      <c r="AR520" s="54"/>
      <c r="AS520" s="54"/>
      <c r="AT520" s="54"/>
      <c r="AU520" s="54"/>
      <c r="AV520" s="54"/>
      <c r="AW520" s="45">
        <f t="shared" si="344"/>
        <v>0</v>
      </c>
      <c r="AX520" s="50"/>
      <c r="AY520" s="50">
        <v>0.18129999999999999</v>
      </c>
      <c r="AZ520" s="50">
        <f t="shared" si="348"/>
        <v>0</v>
      </c>
      <c r="BA520" s="74"/>
      <c r="BB520" s="74"/>
      <c r="BC520" s="74"/>
      <c r="BD520" s="74"/>
      <c r="BE520" s="74"/>
      <c r="BF520" s="74"/>
      <c r="BG520" s="74">
        <v>10</v>
      </c>
      <c r="BH520" s="74"/>
      <c r="BI520" s="74"/>
      <c r="BJ520" s="74"/>
      <c r="BK520" s="74"/>
      <c r="BL520" s="74"/>
      <c r="BM520" s="47">
        <f t="shared" si="325"/>
        <v>10</v>
      </c>
      <c r="BN520" s="47">
        <v>0.14000000000000001</v>
      </c>
      <c r="BO520" s="47">
        <f t="shared" si="345"/>
        <v>1.4000000000000001</v>
      </c>
      <c r="BP520" s="147" t="s">
        <v>746</v>
      </c>
      <c r="BQ520" s="137"/>
      <c r="BR520" s="138">
        <v>10</v>
      </c>
      <c r="BS520" s="63">
        <f t="shared" si="335"/>
        <v>3.3333333333333335</v>
      </c>
      <c r="BT520" s="63">
        <f t="shared" si="341"/>
        <v>10</v>
      </c>
      <c r="BU520" s="577">
        <f>BR520</f>
        <v>10</v>
      </c>
      <c r="BV520" s="566"/>
      <c r="BW520" s="139"/>
      <c r="BX520" s="59"/>
      <c r="BY520" s="59"/>
      <c r="BZ520" s="139"/>
      <c r="CA520" s="5">
        <f t="shared" si="336"/>
        <v>0.14000000000000001</v>
      </c>
      <c r="CB520" s="59">
        <f t="shared" si="337"/>
        <v>0.14000000000000001</v>
      </c>
      <c r="CC520" s="587"/>
      <c r="CD520" s="596">
        <f t="shared" si="330"/>
        <v>0.14000000000000001</v>
      </c>
      <c r="CE520" s="5">
        <f t="shared" si="331"/>
        <v>1.4000000000000001</v>
      </c>
      <c r="CF520" s="724"/>
      <c r="CG520" s="606"/>
      <c r="CH520" s="707" t="str">
        <f t="shared" ref="CH520:CH583" si="349">IF(ISBLANK(CG520),"",IF(AND(CG520&gt;=0%,CG520&lt;=70%),ROUND(CG520,4),"ΜΗ ΑΠΟΔΕΚΤΟ"))</f>
        <v/>
      </c>
      <c r="CI520" s="59" t="str">
        <f t="shared" ref="CI520:CI583" si="350">IF(ISBLANK(CG520),"",CD520-CH520*CD520)</f>
        <v/>
      </c>
      <c r="CJ520" s="530" t="e">
        <f t="shared" si="329"/>
        <v>#VALUE!</v>
      </c>
      <c r="CK520" s="727"/>
      <c r="CL520" s="792"/>
    </row>
    <row r="521" spans="1:90" ht="13.15" customHeight="1" x14ac:dyDescent="0.25">
      <c r="A521" s="735"/>
      <c r="B521" s="124"/>
      <c r="C521" s="712"/>
      <c r="D521" s="383">
        <v>515</v>
      </c>
      <c r="E521" s="131" t="s">
        <v>23</v>
      </c>
      <c r="F521" s="182" t="s">
        <v>24</v>
      </c>
      <c r="G521" s="293" t="s">
        <v>1264</v>
      </c>
      <c r="H521" s="9"/>
      <c r="I521" s="79"/>
      <c r="J521" s="68"/>
      <c r="K521" s="79"/>
      <c r="L521" s="79">
        <f t="shared" si="328"/>
        <v>0</v>
      </c>
      <c r="M521" s="79"/>
      <c r="N521" s="140"/>
      <c r="O521" s="10"/>
      <c r="P521" s="10"/>
      <c r="Q521" s="11"/>
      <c r="R521" s="12"/>
      <c r="S521" s="4"/>
      <c r="T521" s="137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4">
        <f t="shared" si="346"/>
        <v>0</v>
      </c>
      <c r="AH521" s="63"/>
      <c r="AI521" s="63"/>
      <c r="AJ521" s="63">
        <f t="shared" si="347"/>
        <v>0</v>
      </c>
      <c r="AK521" s="43"/>
      <c r="AL521" s="43"/>
      <c r="AM521" s="43"/>
      <c r="AN521" s="43"/>
      <c r="AO521" s="43"/>
      <c r="AP521" s="54"/>
      <c r="AQ521" s="54"/>
      <c r="AR521" s="54"/>
      <c r="AS521" s="54"/>
      <c r="AT521" s="54"/>
      <c r="AU521" s="54"/>
      <c r="AV521" s="54"/>
      <c r="AW521" s="45">
        <f t="shared" si="344"/>
        <v>0</v>
      </c>
      <c r="AX521" s="50"/>
      <c r="AY521" s="50">
        <v>8.1333000000000002</v>
      </c>
      <c r="AZ521" s="50">
        <f t="shared" si="348"/>
        <v>0</v>
      </c>
      <c r="BA521" s="74"/>
      <c r="BB521" s="74"/>
      <c r="BC521" s="74"/>
      <c r="BD521" s="74"/>
      <c r="BE521" s="74"/>
      <c r="BF521" s="74">
        <v>2</v>
      </c>
      <c r="BG521" s="74">
        <v>50</v>
      </c>
      <c r="BH521" s="74"/>
      <c r="BI521" s="74"/>
      <c r="BJ521" s="74"/>
      <c r="BK521" s="74"/>
      <c r="BL521" s="74"/>
      <c r="BM521" s="47">
        <f t="shared" si="325"/>
        <v>52</v>
      </c>
      <c r="BN521" s="47">
        <v>6.1</v>
      </c>
      <c r="BO521" s="47">
        <f t="shared" si="345"/>
        <v>317.2</v>
      </c>
      <c r="BP521" s="147" t="s">
        <v>751</v>
      </c>
      <c r="BQ521" s="137"/>
      <c r="BR521" s="138">
        <v>52</v>
      </c>
      <c r="BS521" s="63">
        <f t="shared" si="335"/>
        <v>17.333333333333332</v>
      </c>
      <c r="BT521" s="63">
        <f>50</f>
        <v>50</v>
      </c>
      <c r="BU521" s="577">
        <f>50</f>
        <v>50</v>
      </c>
      <c r="BV521" s="566"/>
      <c r="BW521" s="139"/>
      <c r="BX521" s="59"/>
      <c r="BY521" s="59"/>
      <c r="BZ521" s="139"/>
      <c r="CA521" s="5">
        <f t="shared" si="336"/>
        <v>6.1</v>
      </c>
      <c r="CB521" s="59">
        <f t="shared" si="337"/>
        <v>6.1</v>
      </c>
      <c r="CC521" s="587"/>
      <c r="CD521" s="596">
        <f t="shared" si="330"/>
        <v>6.1</v>
      </c>
      <c r="CE521" s="5">
        <f t="shared" si="331"/>
        <v>305</v>
      </c>
      <c r="CF521" s="724"/>
      <c r="CG521" s="606"/>
      <c r="CH521" s="707" t="str">
        <f t="shared" si="349"/>
        <v/>
      </c>
      <c r="CI521" s="59" t="str">
        <f t="shared" si="350"/>
        <v/>
      </c>
      <c r="CJ521" s="530" t="e">
        <f t="shared" si="329"/>
        <v>#VALUE!</v>
      </c>
      <c r="CK521" s="727"/>
      <c r="CL521" s="792"/>
    </row>
    <row r="522" spans="1:90" ht="13.15" customHeight="1" thickBot="1" x14ac:dyDescent="0.3">
      <c r="A522" s="736"/>
      <c r="B522" s="125"/>
      <c r="C522" s="713"/>
      <c r="D522" s="384">
        <v>516</v>
      </c>
      <c r="E522" s="202" t="s">
        <v>25</v>
      </c>
      <c r="F522" s="203" t="s">
        <v>26</v>
      </c>
      <c r="G522" s="294" t="s">
        <v>1264</v>
      </c>
      <c r="H522" s="101"/>
      <c r="I522" s="250"/>
      <c r="J522" s="251"/>
      <c r="K522" s="250"/>
      <c r="L522" s="250">
        <f t="shared" si="328"/>
        <v>0</v>
      </c>
      <c r="M522" s="250"/>
      <c r="N522" s="204"/>
      <c r="O522" s="19"/>
      <c r="P522" s="19"/>
      <c r="Q522" s="20"/>
      <c r="R522" s="21"/>
      <c r="S522" s="205"/>
      <c r="T522" s="206"/>
      <c r="U522" s="104"/>
      <c r="V522" s="104"/>
      <c r="W522" s="104"/>
      <c r="X522" s="104"/>
      <c r="Y522" s="104"/>
      <c r="Z522" s="104"/>
      <c r="AA522" s="104"/>
      <c r="AB522" s="104"/>
      <c r="AC522" s="104"/>
      <c r="AD522" s="104"/>
      <c r="AE522" s="104"/>
      <c r="AF522" s="104"/>
      <c r="AG522" s="105">
        <f t="shared" si="346"/>
        <v>0</v>
      </c>
      <c r="AH522" s="106"/>
      <c r="AI522" s="106"/>
      <c r="AJ522" s="106">
        <f t="shared" si="347"/>
        <v>0</v>
      </c>
      <c r="AK522" s="104"/>
      <c r="AL522" s="104"/>
      <c r="AM522" s="104"/>
      <c r="AN522" s="104"/>
      <c r="AO522" s="104"/>
      <c r="AP522" s="107"/>
      <c r="AQ522" s="107"/>
      <c r="AR522" s="107"/>
      <c r="AS522" s="107"/>
      <c r="AT522" s="107"/>
      <c r="AU522" s="107"/>
      <c r="AV522" s="107"/>
      <c r="AW522" s="108">
        <f t="shared" si="344"/>
        <v>0</v>
      </c>
      <c r="AX522" s="275"/>
      <c r="AY522" s="275">
        <v>8.1333000000000002</v>
      </c>
      <c r="AZ522" s="275">
        <f t="shared" si="348"/>
        <v>0</v>
      </c>
      <c r="BA522" s="110"/>
      <c r="BB522" s="110"/>
      <c r="BC522" s="110"/>
      <c r="BD522" s="110"/>
      <c r="BE522" s="110"/>
      <c r="BF522" s="110">
        <v>2</v>
      </c>
      <c r="BG522" s="110">
        <v>60</v>
      </c>
      <c r="BH522" s="110"/>
      <c r="BI522" s="110"/>
      <c r="BJ522" s="110"/>
      <c r="BK522" s="110"/>
      <c r="BL522" s="110"/>
      <c r="BM522" s="111">
        <f t="shared" si="325"/>
        <v>62</v>
      </c>
      <c r="BN522" s="111">
        <v>6.1</v>
      </c>
      <c r="BO522" s="111">
        <f t="shared" si="345"/>
        <v>378.2</v>
      </c>
      <c r="BP522" s="258" t="s">
        <v>752</v>
      </c>
      <c r="BQ522" s="206"/>
      <c r="BR522" s="208">
        <v>62</v>
      </c>
      <c r="BS522" s="106">
        <f t="shared" si="335"/>
        <v>20.666666666666668</v>
      </c>
      <c r="BT522" s="106">
        <v>50</v>
      </c>
      <c r="BU522" s="578">
        <v>60</v>
      </c>
      <c r="BV522" s="567"/>
      <c r="BW522" s="209"/>
      <c r="BX522" s="112"/>
      <c r="BY522" s="112"/>
      <c r="BZ522" s="209"/>
      <c r="CA522" s="210">
        <f t="shared" si="336"/>
        <v>6.1</v>
      </c>
      <c r="CB522" s="112">
        <f t="shared" si="337"/>
        <v>6.1</v>
      </c>
      <c r="CC522" s="588"/>
      <c r="CD522" s="597">
        <f t="shared" si="330"/>
        <v>6.1</v>
      </c>
      <c r="CE522" s="210">
        <f t="shared" si="331"/>
        <v>366</v>
      </c>
      <c r="CF522" s="725"/>
      <c r="CG522" s="607"/>
      <c r="CH522" s="708" t="str">
        <f t="shared" si="349"/>
        <v/>
      </c>
      <c r="CI522" s="112" t="str">
        <f t="shared" si="350"/>
        <v/>
      </c>
      <c r="CJ522" s="531" t="e">
        <f t="shared" si="329"/>
        <v>#VALUE!</v>
      </c>
      <c r="CK522" s="728"/>
      <c r="CL522" s="793"/>
    </row>
    <row r="523" spans="1:90" ht="13.15" customHeight="1" thickBot="1" x14ac:dyDescent="0.3">
      <c r="A523" s="211" t="s">
        <v>533</v>
      </c>
      <c r="B523" s="212"/>
      <c r="C523" s="386">
        <v>67</v>
      </c>
      <c r="D523" s="385">
        <v>517</v>
      </c>
      <c r="E523" s="213" t="s">
        <v>1115</v>
      </c>
      <c r="F523" s="214" t="s">
        <v>1116</v>
      </c>
      <c r="G523" s="295" t="s">
        <v>1264</v>
      </c>
      <c r="H523" s="215">
        <v>5</v>
      </c>
      <c r="I523" s="266"/>
      <c r="J523" s="267">
        <f t="shared" ref="J523:J579" si="351">K523/1.23</f>
        <v>5.691056910569106</v>
      </c>
      <c r="K523" s="266">
        <v>7</v>
      </c>
      <c r="L523" s="266">
        <f t="shared" si="328"/>
        <v>28.45528455284553</v>
      </c>
      <c r="M523" s="266">
        <f>H523*K523</f>
        <v>35</v>
      </c>
      <c r="N523" s="218">
        <f t="shared" si="342"/>
        <v>7.7700000000000005</v>
      </c>
      <c r="O523" s="25">
        <f t="shared" si="339"/>
        <v>2.4499999999999997</v>
      </c>
      <c r="P523" s="25">
        <f>N523*H523</f>
        <v>38.85</v>
      </c>
      <c r="Q523" s="26">
        <f t="shared" si="340"/>
        <v>9.4499999999999993</v>
      </c>
      <c r="R523" s="27">
        <f>Q523*H523</f>
        <v>47.25</v>
      </c>
      <c r="S523" s="219">
        <f t="shared" si="343"/>
        <v>8.4</v>
      </c>
      <c r="T523" s="220">
        <f>H523*S523</f>
        <v>42</v>
      </c>
      <c r="U523" s="221"/>
      <c r="V523" s="221">
        <v>2</v>
      </c>
      <c r="W523" s="221">
        <v>1</v>
      </c>
      <c r="X523" s="221"/>
      <c r="Y523" s="221"/>
      <c r="Z523" s="221"/>
      <c r="AA523" s="221"/>
      <c r="AB523" s="221"/>
      <c r="AC523" s="221"/>
      <c r="AD523" s="221"/>
      <c r="AE523" s="221"/>
      <c r="AF523" s="221">
        <v>1</v>
      </c>
      <c r="AG523" s="222">
        <f t="shared" si="346"/>
        <v>3</v>
      </c>
      <c r="AH523" s="223"/>
      <c r="AI523" s="223">
        <v>10</v>
      </c>
      <c r="AJ523" s="223">
        <f t="shared" si="347"/>
        <v>30</v>
      </c>
      <c r="AK523" s="221">
        <v>5</v>
      </c>
      <c r="AL523" s="221"/>
      <c r="AM523" s="221">
        <v>1</v>
      </c>
      <c r="AN523" s="221">
        <f>4+1</f>
        <v>5</v>
      </c>
      <c r="AO523" s="221">
        <v>2</v>
      </c>
      <c r="AP523" s="224"/>
      <c r="AQ523" s="224"/>
      <c r="AR523" s="224"/>
      <c r="AS523" s="224"/>
      <c r="AT523" s="224"/>
      <c r="AU523" s="224"/>
      <c r="AV523" s="224"/>
      <c r="AW523" s="225">
        <f t="shared" si="344"/>
        <v>14</v>
      </c>
      <c r="AX523" s="268">
        <v>8.4</v>
      </c>
      <c r="AY523" s="225">
        <v>6.22</v>
      </c>
      <c r="AZ523" s="268">
        <f t="shared" si="348"/>
        <v>87.08</v>
      </c>
      <c r="BA523" s="221"/>
      <c r="BB523" s="221"/>
      <c r="BC523" s="221"/>
      <c r="BD523" s="221"/>
      <c r="BE523" s="221"/>
      <c r="BF523" s="228"/>
      <c r="BG523" s="228"/>
      <c r="BH523" s="228"/>
      <c r="BI523" s="228"/>
      <c r="BJ523" s="228"/>
      <c r="BK523" s="221"/>
      <c r="BL523" s="221"/>
      <c r="BM523" s="229">
        <f t="shared" si="325"/>
        <v>0</v>
      </c>
      <c r="BN523" s="230"/>
      <c r="BO523" s="231">
        <f t="shared" si="345"/>
        <v>0</v>
      </c>
      <c r="BP523" s="232"/>
      <c r="BQ523" s="220"/>
      <c r="BR523" s="233">
        <v>14</v>
      </c>
      <c r="BS523" s="227">
        <f t="shared" si="335"/>
        <v>7.333333333333333</v>
      </c>
      <c r="BT523" s="227">
        <v>10</v>
      </c>
      <c r="BU523" s="583">
        <v>15</v>
      </c>
      <c r="BV523" s="573"/>
      <c r="BW523" s="234"/>
      <c r="BX523" s="230"/>
      <c r="BY523" s="230"/>
      <c r="BZ523" s="234"/>
      <c r="CA523" s="235">
        <f t="shared" si="336"/>
        <v>8.4</v>
      </c>
      <c r="CB523" s="230">
        <f t="shared" si="337"/>
        <v>5.691056910569106</v>
      </c>
      <c r="CC523" s="592"/>
      <c r="CD523" s="601">
        <f t="shared" si="330"/>
        <v>7.0455284552845532</v>
      </c>
      <c r="CE523" s="235">
        <f t="shared" si="331"/>
        <v>105.6829268292683</v>
      </c>
      <c r="CF523" s="602">
        <f>SUM(CE523)</f>
        <v>105.6829268292683</v>
      </c>
      <c r="CG523" s="611"/>
      <c r="CH523" s="709" t="str">
        <f t="shared" si="349"/>
        <v/>
      </c>
      <c r="CI523" s="230" t="str">
        <f t="shared" si="350"/>
        <v/>
      </c>
      <c r="CJ523" s="532" t="e">
        <f t="shared" si="329"/>
        <v>#VALUE!</v>
      </c>
      <c r="CK523" s="301" t="e">
        <f>SUM(CJ523)</f>
        <v>#VALUE!</v>
      </c>
      <c r="CL523" s="452" t="e">
        <f>(CF523-CK523)/CF523</f>
        <v>#VALUE!</v>
      </c>
    </row>
    <row r="524" spans="1:90" ht="13.15" customHeight="1" x14ac:dyDescent="0.25">
      <c r="A524" s="734" t="s">
        <v>507</v>
      </c>
      <c r="B524" s="91"/>
      <c r="C524" s="711">
        <v>68</v>
      </c>
      <c r="D524" s="382">
        <v>518</v>
      </c>
      <c r="E524" s="193" t="s">
        <v>1117</v>
      </c>
      <c r="F524" s="194" t="s">
        <v>1118</v>
      </c>
      <c r="G524" s="292" t="s">
        <v>1264</v>
      </c>
      <c r="H524" s="92">
        <v>15</v>
      </c>
      <c r="I524" s="115"/>
      <c r="J524" s="116">
        <f t="shared" si="351"/>
        <v>6.9918699186991864</v>
      </c>
      <c r="K524" s="115">
        <v>8.6</v>
      </c>
      <c r="L524" s="115">
        <f t="shared" si="328"/>
        <v>104.8780487804878</v>
      </c>
      <c r="M524" s="115">
        <f>H524*K524</f>
        <v>129</v>
      </c>
      <c r="N524" s="236">
        <f t="shared" si="342"/>
        <v>9.5460000000000012</v>
      </c>
      <c r="O524" s="22">
        <f t="shared" si="339"/>
        <v>3.01</v>
      </c>
      <c r="P524" s="22">
        <f>N524*H524</f>
        <v>143.19000000000003</v>
      </c>
      <c r="Q524" s="23">
        <f t="shared" si="340"/>
        <v>11.61</v>
      </c>
      <c r="R524" s="24">
        <f>Q524*H524</f>
        <v>174.14999999999998</v>
      </c>
      <c r="S524" s="94">
        <f t="shared" si="343"/>
        <v>10.319999999999999</v>
      </c>
      <c r="T524" s="196">
        <f>H524*S524</f>
        <v>154.79999999999998</v>
      </c>
      <c r="U524" s="95"/>
      <c r="V524" s="95">
        <v>1</v>
      </c>
      <c r="W524" s="95">
        <v>1</v>
      </c>
      <c r="X524" s="95"/>
      <c r="Y524" s="95"/>
      <c r="Z524" s="95"/>
      <c r="AA524" s="95"/>
      <c r="AB524" s="95"/>
      <c r="AC524" s="95"/>
      <c r="AD524" s="95"/>
      <c r="AE524" s="95"/>
      <c r="AF524" s="95"/>
      <c r="AG524" s="96">
        <f t="shared" si="346"/>
        <v>2</v>
      </c>
      <c r="AH524" s="117"/>
      <c r="AI524" s="117">
        <v>4.1900000000000004</v>
      </c>
      <c r="AJ524" s="117">
        <f t="shared" si="347"/>
        <v>8.3800000000000008</v>
      </c>
      <c r="AK524" s="95"/>
      <c r="AL524" s="95"/>
      <c r="AM524" s="95"/>
      <c r="AN524" s="95"/>
      <c r="AO524" s="95"/>
      <c r="AP524" s="97"/>
      <c r="AQ524" s="97"/>
      <c r="AR524" s="97"/>
      <c r="AS524" s="97"/>
      <c r="AT524" s="97"/>
      <c r="AU524" s="97"/>
      <c r="AV524" s="97"/>
      <c r="AW524" s="98">
        <f t="shared" si="344"/>
        <v>0</v>
      </c>
      <c r="AX524" s="118">
        <v>10.32</v>
      </c>
      <c r="AY524" s="119">
        <v>3.68</v>
      </c>
      <c r="AZ524" s="118">
        <f t="shared" si="348"/>
        <v>0</v>
      </c>
      <c r="BA524" s="120"/>
      <c r="BB524" s="120"/>
      <c r="BC524" s="120"/>
      <c r="BD524" s="120"/>
      <c r="BE524" s="120"/>
      <c r="BF524" s="121"/>
      <c r="BG524" s="121"/>
      <c r="BH524" s="121"/>
      <c r="BI524" s="121"/>
      <c r="BJ524" s="121"/>
      <c r="BK524" s="120"/>
      <c r="BL524" s="120"/>
      <c r="BM524" s="100">
        <f t="shared" si="325"/>
        <v>0</v>
      </c>
      <c r="BN524" s="122"/>
      <c r="BO524" s="123">
        <f t="shared" si="345"/>
        <v>0</v>
      </c>
      <c r="BP524" s="237"/>
      <c r="BQ524" s="196"/>
      <c r="BR524" s="197">
        <v>15</v>
      </c>
      <c r="BS524" s="198">
        <f t="shared" si="335"/>
        <v>5.666666666666667</v>
      </c>
      <c r="BT524" s="198">
        <f>BR524</f>
        <v>15</v>
      </c>
      <c r="BU524" s="579">
        <f t="shared" ref="BU524:BU535" si="352">BR524</f>
        <v>15</v>
      </c>
      <c r="BV524" s="565"/>
      <c r="BW524" s="200"/>
      <c r="BX524" s="297">
        <v>5.16</v>
      </c>
      <c r="BY524" s="298">
        <v>14.03</v>
      </c>
      <c r="BZ524" s="200"/>
      <c r="CA524" s="201">
        <f t="shared" si="336"/>
        <v>10.32</v>
      </c>
      <c r="CB524" s="199">
        <f t="shared" si="337"/>
        <v>3.68</v>
      </c>
      <c r="CC524" s="586"/>
      <c r="CD524" s="595">
        <f t="shared" si="330"/>
        <v>7</v>
      </c>
      <c r="CE524" s="201">
        <f t="shared" si="331"/>
        <v>105</v>
      </c>
      <c r="CF524" s="723">
        <f>SUM(CE524:CE535)</f>
        <v>1429.145</v>
      </c>
      <c r="CG524" s="605"/>
      <c r="CH524" s="706" t="str">
        <f t="shared" si="349"/>
        <v/>
      </c>
      <c r="CI524" s="199" t="str">
        <f t="shared" si="350"/>
        <v/>
      </c>
      <c r="CJ524" s="529" t="e">
        <f t="shared" si="329"/>
        <v>#VALUE!</v>
      </c>
      <c r="CK524" s="732" t="e">
        <f>SUM(CJ524:CJ535)</f>
        <v>#VALUE!</v>
      </c>
      <c r="CL524" s="794" t="e">
        <f>(CF524-CK524)/CF524</f>
        <v>#VALUE!</v>
      </c>
    </row>
    <row r="525" spans="1:90" ht="13.15" customHeight="1" x14ac:dyDescent="0.25">
      <c r="A525" s="737"/>
      <c r="B525" s="37"/>
      <c r="C525" s="714"/>
      <c r="D525" s="383">
        <v>519</v>
      </c>
      <c r="E525" s="131" t="s">
        <v>1119</v>
      </c>
      <c r="F525" s="182" t="s">
        <v>1120</v>
      </c>
      <c r="G525" s="293" t="s">
        <v>1264</v>
      </c>
      <c r="H525" s="9">
        <v>1</v>
      </c>
      <c r="I525" s="80"/>
      <c r="J525" s="81">
        <f t="shared" si="351"/>
        <v>8.4959349593495936</v>
      </c>
      <c r="K525" s="80">
        <v>10.45</v>
      </c>
      <c r="L525" s="80">
        <f t="shared" si="328"/>
        <v>8.4959349593495936</v>
      </c>
      <c r="M525" s="80">
        <f>H525*K525</f>
        <v>10.45</v>
      </c>
      <c r="N525" s="140">
        <f t="shared" si="342"/>
        <v>11.599500000000001</v>
      </c>
      <c r="O525" s="10">
        <f t="shared" si="339"/>
        <v>3.6574999999999993</v>
      </c>
      <c r="P525" s="10">
        <f>N525*H525</f>
        <v>11.599500000000001</v>
      </c>
      <c r="Q525" s="11">
        <f t="shared" si="340"/>
        <v>14.107499999999998</v>
      </c>
      <c r="R525" s="12">
        <f>Q525*H525</f>
        <v>14.107499999999998</v>
      </c>
      <c r="S525" s="4">
        <f t="shared" si="343"/>
        <v>12.54</v>
      </c>
      <c r="T525" s="137">
        <f>H525*S525</f>
        <v>12.54</v>
      </c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4">
        <f t="shared" si="346"/>
        <v>0</v>
      </c>
      <c r="AH525" s="63"/>
      <c r="AI525" s="63"/>
      <c r="AJ525" s="63">
        <f t="shared" si="347"/>
        <v>0</v>
      </c>
      <c r="AK525" s="43"/>
      <c r="AL525" s="43"/>
      <c r="AM525" s="43"/>
      <c r="AN525" s="43"/>
      <c r="AO525" s="43"/>
      <c r="AP525" s="54"/>
      <c r="AQ525" s="54"/>
      <c r="AR525" s="54"/>
      <c r="AS525" s="54"/>
      <c r="AT525" s="54"/>
      <c r="AU525" s="54"/>
      <c r="AV525" s="54"/>
      <c r="AW525" s="45">
        <f t="shared" si="344"/>
        <v>0</v>
      </c>
      <c r="AX525" s="51">
        <v>12.54</v>
      </c>
      <c r="AY525" s="46">
        <v>4.3</v>
      </c>
      <c r="AZ525" s="51">
        <f t="shared" si="348"/>
        <v>0</v>
      </c>
      <c r="BA525" s="75"/>
      <c r="BB525" s="75"/>
      <c r="BC525" s="75"/>
      <c r="BD525" s="75"/>
      <c r="BE525" s="75"/>
      <c r="BF525" s="74"/>
      <c r="BG525" s="74"/>
      <c r="BH525" s="74"/>
      <c r="BI525" s="74"/>
      <c r="BJ525" s="74"/>
      <c r="BK525" s="75"/>
      <c r="BL525" s="75"/>
      <c r="BM525" s="47">
        <f t="shared" si="325"/>
        <v>0</v>
      </c>
      <c r="BN525" s="61"/>
      <c r="BO525" s="60">
        <f t="shared" si="345"/>
        <v>0</v>
      </c>
      <c r="BP525" s="141"/>
      <c r="BQ525" s="137"/>
      <c r="BR525" s="138">
        <v>1</v>
      </c>
      <c r="BS525" s="63">
        <f t="shared" si="335"/>
        <v>0.33333333333333331</v>
      </c>
      <c r="BT525" s="63">
        <f t="shared" ref="BT525:BT535" si="353">BR525</f>
        <v>1</v>
      </c>
      <c r="BU525" s="577">
        <f t="shared" si="352"/>
        <v>1</v>
      </c>
      <c r="BV525" s="566"/>
      <c r="BW525" s="139"/>
      <c r="BX525" s="87">
        <v>5.57</v>
      </c>
      <c r="BY525" s="86">
        <v>15.14</v>
      </c>
      <c r="BZ525" s="139"/>
      <c r="CA525" s="5">
        <f t="shared" si="336"/>
        <v>12.54</v>
      </c>
      <c r="CB525" s="59">
        <f t="shared" si="337"/>
        <v>4.3</v>
      </c>
      <c r="CC525" s="587"/>
      <c r="CD525" s="596">
        <f t="shared" si="330"/>
        <v>8.42</v>
      </c>
      <c r="CE525" s="5">
        <f t="shared" si="331"/>
        <v>8.42</v>
      </c>
      <c r="CF525" s="724"/>
      <c r="CG525" s="606"/>
      <c r="CH525" s="707" t="str">
        <f t="shared" si="349"/>
        <v/>
      </c>
      <c r="CI525" s="59" t="str">
        <f t="shared" si="350"/>
        <v/>
      </c>
      <c r="CJ525" s="530" t="e">
        <f t="shared" si="329"/>
        <v>#VALUE!</v>
      </c>
      <c r="CK525" s="727"/>
      <c r="CL525" s="792"/>
    </row>
    <row r="526" spans="1:90" ht="13.15" customHeight="1" x14ac:dyDescent="0.25">
      <c r="A526" s="737"/>
      <c r="B526" s="37"/>
      <c r="C526" s="714"/>
      <c r="D526" s="383">
        <v>520</v>
      </c>
      <c r="E526" s="131" t="s">
        <v>1121</v>
      </c>
      <c r="F526" s="182" t="s">
        <v>1122</v>
      </c>
      <c r="G526" s="293" t="s">
        <v>1264</v>
      </c>
      <c r="H526" s="9">
        <v>4</v>
      </c>
      <c r="I526" s="80"/>
      <c r="J526" s="81">
        <f t="shared" si="351"/>
        <v>12.520325203252034</v>
      </c>
      <c r="K526" s="80">
        <v>15.4</v>
      </c>
      <c r="L526" s="80">
        <f t="shared" si="328"/>
        <v>50.081300813008134</v>
      </c>
      <c r="M526" s="80">
        <f>H526*K526</f>
        <v>61.6</v>
      </c>
      <c r="N526" s="140">
        <f t="shared" si="342"/>
        <v>17.094000000000001</v>
      </c>
      <c r="O526" s="10">
        <f t="shared" si="339"/>
        <v>5.39</v>
      </c>
      <c r="P526" s="10">
        <f>N526*H526</f>
        <v>68.376000000000005</v>
      </c>
      <c r="Q526" s="11">
        <f t="shared" si="340"/>
        <v>20.79</v>
      </c>
      <c r="R526" s="12">
        <f>Q526*H526</f>
        <v>83.16</v>
      </c>
      <c r="S526" s="4">
        <f t="shared" si="343"/>
        <v>18.48</v>
      </c>
      <c r="T526" s="137">
        <f>H526*S526</f>
        <v>73.92</v>
      </c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4">
        <f t="shared" si="346"/>
        <v>0</v>
      </c>
      <c r="AH526" s="63"/>
      <c r="AI526" s="63"/>
      <c r="AJ526" s="63">
        <f t="shared" si="347"/>
        <v>0</v>
      </c>
      <c r="AK526" s="43"/>
      <c r="AL526" s="43"/>
      <c r="AM526" s="43"/>
      <c r="AN526" s="43"/>
      <c r="AO526" s="43"/>
      <c r="AP526" s="54"/>
      <c r="AQ526" s="54"/>
      <c r="AR526" s="54"/>
      <c r="AS526" s="54"/>
      <c r="AT526" s="54"/>
      <c r="AU526" s="54"/>
      <c r="AV526" s="54"/>
      <c r="AW526" s="45">
        <f t="shared" si="344"/>
        <v>0</v>
      </c>
      <c r="AX526" s="51">
        <v>18.48</v>
      </c>
      <c r="AY526" s="46">
        <v>6.89</v>
      </c>
      <c r="AZ526" s="51">
        <f t="shared" si="348"/>
        <v>0</v>
      </c>
      <c r="BA526" s="75"/>
      <c r="BB526" s="75"/>
      <c r="BC526" s="75"/>
      <c r="BD526" s="75"/>
      <c r="BE526" s="75"/>
      <c r="BF526" s="74"/>
      <c r="BG526" s="74"/>
      <c r="BH526" s="74"/>
      <c r="BI526" s="74"/>
      <c r="BJ526" s="74"/>
      <c r="BK526" s="75"/>
      <c r="BL526" s="75"/>
      <c r="BM526" s="47">
        <f t="shared" si="325"/>
        <v>0</v>
      </c>
      <c r="BN526" s="61"/>
      <c r="BO526" s="60">
        <f t="shared" si="345"/>
        <v>0</v>
      </c>
      <c r="BP526" s="141"/>
      <c r="BQ526" s="137"/>
      <c r="BR526" s="138">
        <v>4</v>
      </c>
      <c r="BS526" s="63">
        <f t="shared" si="335"/>
        <v>1.3333333333333333</v>
      </c>
      <c r="BT526" s="63">
        <f t="shared" si="353"/>
        <v>4</v>
      </c>
      <c r="BU526" s="577">
        <f t="shared" si="352"/>
        <v>4</v>
      </c>
      <c r="BV526" s="566"/>
      <c r="BW526" s="139"/>
      <c r="BX526" s="87">
        <v>8.15</v>
      </c>
      <c r="BY526" s="86">
        <v>22.14</v>
      </c>
      <c r="BZ526" s="139"/>
      <c r="CA526" s="5">
        <f t="shared" si="336"/>
        <v>18.48</v>
      </c>
      <c r="CB526" s="59">
        <f t="shared" si="337"/>
        <v>6.89</v>
      </c>
      <c r="CC526" s="587"/>
      <c r="CD526" s="596">
        <f t="shared" si="330"/>
        <v>12.685</v>
      </c>
      <c r="CE526" s="5">
        <f t="shared" si="331"/>
        <v>50.74</v>
      </c>
      <c r="CF526" s="724"/>
      <c r="CG526" s="606"/>
      <c r="CH526" s="707" t="str">
        <f t="shared" si="349"/>
        <v/>
      </c>
      <c r="CI526" s="59" t="str">
        <f t="shared" si="350"/>
        <v/>
      </c>
      <c r="CJ526" s="530" t="e">
        <f t="shared" si="329"/>
        <v>#VALUE!</v>
      </c>
      <c r="CK526" s="727"/>
      <c r="CL526" s="792"/>
    </row>
    <row r="527" spans="1:90" ht="13.15" customHeight="1" x14ac:dyDescent="0.25">
      <c r="A527" s="737"/>
      <c r="B527" s="37"/>
      <c r="C527" s="714"/>
      <c r="D527" s="383">
        <v>521</v>
      </c>
      <c r="E527" s="131" t="s">
        <v>256</v>
      </c>
      <c r="F527" s="182" t="s">
        <v>277</v>
      </c>
      <c r="G527" s="293" t="s">
        <v>1264</v>
      </c>
      <c r="H527" s="9"/>
      <c r="I527" s="79"/>
      <c r="J527" s="68"/>
      <c r="K527" s="79"/>
      <c r="L527" s="79">
        <f t="shared" si="328"/>
        <v>0</v>
      </c>
      <c r="M527" s="79"/>
      <c r="N527" s="140"/>
      <c r="O527" s="10"/>
      <c r="P527" s="10"/>
      <c r="Q527" s="11"/>
      <c r="R527" s="12"/>
      <c r="S527" s="4"/>
      <c r="T527" s="137"/>
      <c r="U527" s="43"/>
      <c r="V527" s="43">
        <v>1</v>
      </c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4">
        <f t="shared" si="346"/>
        <v>1</v>
      </c>
      <c r="AH527" s="69"/>
      <c r="AI527" s="69">
        <v>14.89</v>
      </c>
      <c r="AJ527" s="69">
        <f t="shared" si="347"/>
        <v>14.89</v>
      </c>
      <c r="AK527" s="43"/>
      <c r="AL527" s="43"/>
      <c r="AM527" s="43"/>
      <c r="AN527" s="43"/>
      <c r="AO527" s="43"/>
      <c r="AP527" s="54"/>
      <c r="AQ527" s="54"/>
      <c r="AR527" s="54"/>
      <c r="AS527" s="54"/>
      <c r="AT527" s="54"/>
      <c r="AU527" s="54"/>
      <c r="AV527" s="54"/>
      <c r="AW527" s="45">
        <f t="shared" si="344"/>
        <v>0</v>
      </c>
      <c r="AX527" s="58"/>
      <c r="AY527" s="62"/>
      <c r="AZ527" s="58">
        <f t="shared" si="348"/>
        <v>0</v>
      </c>
      <c r="BA527" s="75"/>
      <c r="BB527" s="75"/>
      <c r="BC527" s="75"/>
      <c r="BD527" s="75"/>
      <c r="BE527" s="75"/>
      <c r="BF527" s="74"/>
      <c r="BG527" s="74"/>
      <c r="BH527" s="74"/>
      <c r="BI527" s="74"/>
      <c r="BJ527" s="74"/>
      <c r="BK527" s="75"/>
      <c r="BL527" s="75"/>
      <c r="BM527" s="47">
        <f t="shared" si="325"/>
        <v>0</v>
      </c>
      <c r="BN527" s="61"/>
      <c r="BO527" s="60">
        <f t="shared" si="345"/>
        <v>0</v>
      </c>
      <c r="BP527" s="142" t="s">
        <v>1296</v>
      </c>
      <c r="BQ527" s="137"/>
      <c r="BR527" s="138">
        <v>1</v>
      </c>
      <c r="BS527" s="63">
        <f t="shared" si="335"/>
        <v>0.33333333333333331</v>
      </c>
      <c r="BT527" s="63">
        <f t="shared" si="353"/>
        <v>1</v>
      </c>
      <c r="BU527" s="577">
        <f t="shared" si="352"/>
        <v>1</v>
      </c>
      <c r="BV527" s="566"/>
      <c r="BW527" s="139"/>
      <c r="BX527" s="87">
        <v>11.2</v>
      </c>
      <c r="BY527" s="86">
        <v>30.44</v>
      </c>
      <c r="BZ527" s="139"/>
      <c r="CA527" s="5">
        <f t="shared" si="336"/>
        <v>30.44</v>
      </c>
      <c r="CB527" s="59">
        <f t="shared" si="337"/>
        <v>11.2</v>
      </c>
      <c r="CC527" s="587"/>
      <c r="CD527" s="596">
        <f t="shared" si="330"/>
        <v>20.82</v>
      </c>
      <c r="CE527" s="5">
        <f t="shared" si="331"/>
        <v>20.82</v>
      </c>
      <c r="CF527" s="724"/>
      <c r="CG527" s="606"/>
      <c r="CH527" s="707" t="str">
        <f t="shared" si="349"/>
        <v/>
      </c>
      <c r="CI527" s="59" t="str">
        <f t="shared" si="350"/>
        <v/>
      </c>
      <c r="CJ527" s="530" t="e">
        <f t="shared" si="329"/>
        <v>#VALUE!</v>
      </c>
      <c r="CK527" s="727"/>
      <c r="CL527" s="792"/>
    </row>
    <row r="528" spans="1:90" ht="13.15" customHeight="1" x14ac:dyDescent="0.25">
      <c r="A528" s="737"/>
      <c r="B528" s="37"/>
      <c r="C528" s="714"/>
      <c r="D528" s="383">
        <v>522</v>
      </c>
      <c r="E528" s="131" t="s">
        <v>1123</v>
      </c>
      <c r="F528" s="182" t="s">
        <v>1124</v>
      </c>
      <c r="G528" s="293" t="s">
        <v>1264</v>
      </c>
      <c r="H528" s="9">
        <v>3</v>
      </c>
      <c r="I528" s="80"/>
      <c r="J528" s="81">
        <f t="shared" si="351"/>
        <v>23.715447154471548</v>
      </c>
      <c r="K528" s="80">
        <v>29.17</v>
      </c>
      <c r="L528" s="80">
        <f t="shared" si="328"/>
        <v>71.146341463414643</v>
      </c>
      <c r="M528" s="80">
        <f t="shared" ref="M528:M533" si="354">H528*K528</f>
        <v>87.51</v>
      </c>
      <c r="N528" s="140">
        <f t="shared" si="342"/>
        <v>32.378700000000002</v>
      </c>
      <c r="O528" s="10">
        <f t="shared" si="339"/>
        <v>10.2095</v>
      </c>
      <c r="P528" s="10">
        <f t="shared" ref="P528:P533" si="355">N528*H528</f>
        <v>97.136099999999999</v>
      </c>
      <c r="Q528" s="11">
        <f t="shared" si="340"/>
        <v>39.3795</v>
      </c>
      <c r="R528" s="12">
        <f t="shared" ref="R528:R533" si="356">Q528*H528</f>
        <v>118.13849999999999</v>
      </c>
      <c r="S528" s="4">
        <f t="shared" si="343"/>
        <v>35.003999999999998</v>
      </c>
      <c r="T528" s="137">
        <f t="shared" ref="T528:T533" si="357">H528*S528</f>
        <v>105.012</v>
      </c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4">
        <f t="shared" si="346"/>
        <v>0</v>
      </c>
      <c r="AH528" s="63"/>
      <c r="AI528" s="63"/>
      <c r="AJ528" s="63">
        <f t="shared" si="347"/>
        <v>0</v>
      </c>
      <c r="AK528" s="43"/>
      <c r="AL528" s="43"/>
      <c r="AM528" s="43"/>
      <c r="AN528" s="43"/>
      <c r="AO528" s="43"/>
      <c r="AP528" s="54"/>
      <c r="AQ528" s="54"/>
      <c r="AR528" s="54"/>
      <c r="AS528" s="54"/>
      <c r="AT528" s="54"/>
      <c r="AU528" s="54"/>
      <c r="AV528" s="54"/>
      <c r="AW528" s="45">
        <f t="shared" si="344"/>
        <v>0</v>
      </c>
      <c r="AX528" s="51">
        <v>35.003999999999998</v>
      </c>
      <c r="AY528" s="46">
        <v>12.65</v>
      </c>
      <c r="AZ528" s="51">
        <f t="shared" si="348"/>
        <v>0</v>
      </c>
      <c r="BA528" s="75"/>
      <c r="BB528" s="75"/>
      <c r="BC528" s="75"/>
      <c r="BD528" s="75"/>
      <c r="BE528" s="75"/>
      <c r="BF528" s="74"/>
      <c r="BG528" s="74"/>
      <c r="BH528" s="74"/>
      <c r="BI528" s="74"/>
      <c r="BJ528" s="74"/>
      <c r="BK528" s="75"/>
      <c r="BL528" s="75"/>
      <c r="BM528" s="47">
        <f t="shared" si="325"/>
        <v>0</v>
      </c>
      <c r="BN528" s="61"/>
      <c r="BO528" s="60">
        <f t="shared" si="345"/>
        <v>0</v>
      </c>
      <c r="BP528" s="141"/>
      <c r="BQ528" s="137"/>
      <c r="BR528" s="138">
        <v>3</v>
      </c>
      <c r="BS528" s="63">
        <f t="shared" si="335"/>
        <v>1</v>
      </c>
      <c r="BT528" s="63">
        <f t="shared" si="353"/>
        <v>3</v>
      </c>
      <c r="BU528" s="577">
        <f t="shared" si="352"/>
        <v>3</v>
      </c>
      <c r="BV528" s="566"/>
      <c r="BW528" s="139"/>
      <c r="BX528" s="87">
        <v>11.88</v>
      </c>
      <c r="BY528" s="86">
        <v>32.29</v>
      </c>
      <c r="BZ528" s="139"/>
      <c r="CA528" s="5">
        <f t="shared" si="336"/>
        <v>32.29</v>
      </c>
      <c r="CB528" s="59">
        <f t="shared" si="337"/>
        <v>11.88</v>
      </c>
      <c r="CC528" s="587"/>
      <c r="CD528" s="596">
        <f t="shared" si="330"/>
        <v>22.085000000000001</v>
      </c>
      <c r="CE528" s="5">
        <f t="shared" si="331"/>
        <v>66.254999999999995</v>
      </c>
      <c r="CF528" s="724"/>
      <c r="CG528" s="606"/>
      <c r="CH528" s="707" t="str">
        <f t="shared" si="349"/>
        <v/>
      </c>
      <c r="CI528" s="59" t="str">
        <f t="shared" si="350"/>
        <v/>
      </c>
      <c r="CJ528" s="530" t="e">
        <f t="shared" si="329"/>
        <v>#VALUE!</v>
      </c>
      <c r="CK528" s="727"/>
      <c r="CL528" s="792"/>
    </row>
    <row r="529" spans="1:90" ht="13.15" customHeight="1" x14ac:dyDescent="0.25">
      <c r="A529" s="737"/>
      <c r="B529" s="37">
        <v>60</v>
      </c>
      <c r="C529" s="714"/>
      <c r="D529" s="383">
        <v>523</v>
      </c>
      <c r="E529" s="131" t="s">
        <v>1125</v>
      </c>
      <c r="F529" s="182" t="s">
        <v>1126</v>
      </c>
      <c r="G529" s="293" t="s">
        <v>1264</v>
      </c>
      <c r="H529" s="9">
        <v>10</v>
      </c>
      <c r="I529" s="80"/>
      <c r="J529" s="81">
        <f t="shared" si="351"/>
        <v>17</v>
      </c>
      <c r="K529" s="80">
        <v>20.91</v>
      </c>
      <c r="L529" s="80">
        <f t="shared" si="328"/>
        <v>170</v>
      </c>
      <c r="M529" s="80">
        <f t="shared" si="354"/>
        <v>209.1</v>
      </c>
      <c r="N529" s="140">
        <f t="shared" si="342"/>
        <v>23.210100000000001</v>
      </c>
      <c r="O529" s="10">
        <f t="shared" si="339"/>
        <v>7.3184999999999993</v>
      </c>
      <c r="P529" s="10">
        <f t="shared" si="355"/>
        <v>232.101</v>
      </c>
      <c r="Q529" s="11">
        <f t="shared" si="340"/>
        <v>28.2285</v>
      </c>
      <c r="R529" s="12">
        <f t="shared" si="356"/>
        <v>282.28500000000003</v>
      </c>
      <c r="S529" s="4">
        <f t="shared" si="343"/>
        <v>25.091999999999999</v>
      </c>
      <c r="T529" s="137">
        <f t="shared" si="357"/>
        <v>250.92</v>
      </c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4">
        <f t="shared" si="346"/>
        <v>0</v>
      </c>
      <c r="AH529" s="63"/>
      <c r="AI529" s="63"/>
      <c r="AJ529" s="63">
        <f t="shared" si="347"/>
        <v>0</v>
      </c>
      <c r="AK529" s="43"/>
      <c r="AL529" s="43"/>
      <c r="AM529" s="43"/>
      <c r="AN529" s="43"/>
      <c r="AO529" s="43"/>
      <c r="AP529" s="54"/>
      <c r="AQ529" s="54"/>
      <c r="AR529" s="54"/>
      <c r="AS529" s="54"/>
      <c r="AT529" s="54"/>
      <c r="AU529" s="54"/>
      <c r="AV529" s="54"/>
      <c r="AW529" s="45">
        <f t="shared" si="344"/>
        <v>0</v>
      </c>
      <c r="AX529" s="51">
        <v>25.091999999999999</v>
      </c>
      <c r="AY529" s="46">
        <v>18.399999999999999</v>
      </c>
      <c r="AZ529" s="51">
        <f t="shared" si="348"/>
        <v>0</v>
      </c>
      <c r="BA529" s="75"/>
      <c r="BB529" s="75"/>
      <c r="BC529" s="75"/>
      <c r="BD529" s="75"/>
      <c r="BE529" s="75"/>
      <c r="BF529" s="74"/>
      <c r="BG529" s="74"/>
      <c r="BH529" s="74"/>
      <c r="BI529" s="74"/>
      <c r="BJ529" s="74"/>
      <c r="BK529" s="75"/>
      <c r="BL529" s="75"/>
      <c r="BM529" s="47">
        <f t="shared" si="325"/>
        <v>0</v>
      </c>
      <c r="BN529" s="61"/>
      <c r="BO529" s="60">
        <f t="shared" si="345"/>
        <v>0</v>
      </c>
      <c r="BP529" s="141"/>
      <c r="BQ529" s="137"/>
      <c r="BR529" s="138">
        <v>10</v>
      </c>
      <c r="BS529" s="63">
        <f t="shared" si="335"/>
        <v>3.3333333333333335</v>
      </c>
      <c r="BT529" s="63">
        <f t="shared" si="353"/>
        <v>10</v>
      </c>
      <c r="BU529" s="577">
        <f t="shared" si="352"/>
        <v>10</v>
      </c>
      <c r="BV529" s="566"/>
      <c r="BW529" s="139"/>
      <c r="BX529" s="87">
        <v>18.329999999999998</v>
      </c>
      <c r="BY529" s="86">
        <v>49.81</v>
      </c>
      <c r="BZ529" s="139"/>
      <c r="CA529" s="5">
        <f t="shared" si="336"/>
        <v>25.091999999999999</v>
      </c>
      <c r="CB529" s="59">
        <f t="shared" si="337"/>
        <v>17</v>
      </c>
      <c r="CC529" s="587"/>
      <c r="CD529" s="596">
        <f t="shared" si="330"/>
        <v>21.045999999999999</v>
      </c>
      <c r="CE529" s="5">
        <f t="shared" si="331"/>
        <v>210.45999999999998</v>
      </c>
      <c r="CF529" s="724"/>
      <c r="CG529" s="606"/>
      <c r="CH529" s="707" t="str">
        <f t="shared" si="349"/>
        <v/>
      </c>
      <c r="CI529" s="59" t="str">
        <f t="shared" si="350"/>
        <v/>
      </c>
      <c r="CJ529" s="530" t="e">
        <f t="shared" si="329"/>
        <v>#VALUE!</v>
      </c>
      <c r="CK529" s="727"/>
      <c r="CL529" s="792"/>
    </row>
    <row r="530" spans="1:90" ht="13.15" customHeight="1" x14ac:dyDescent="0.25">
      <c r="A530" s="737"/>
      <c r="B530" s="37"/>
      <c r="C530" s="714"/>
      <c r="D530" s="383">
        <v>524</v>
      </c>
      <c r="E530" s="131" t="s">
        <v>1127</v>
      </c>
      <c r="F530" s="182" t="s">
        <v>1128</v>
      </c>
      <c r="G530" s="293" t="s">
        <v>1264</v>
      </c>
      <c r="H530" s="9">
        <v>5</v>
      </c>
      <c r="I530" s="80"/>
      <c r="J530" s="81">
        <f t="shared" si="351"/>
        <v>44.715447154471548</v>
      </c>
      <c r="K530" s="80">
        <v>55</v>
      </c>
      <c r="L530" s="80">
        <f t="shared" si="328"/>
        <v>223.57723577235774</v>
      </c>
      <c r="M530" s="80">
        <f t="shared" si="354"/>
        <v>275</v>
      </c>
      <c r="N530" s="140">
        <f t="shared" si="342"/>
        <v>61.050000000000004</v>
      </c>
      <c r="O530" s="10">
        <f t="shared" si="339"/>
        <v>19.25</v>
      </c>
      <c r="P530" s="10">
        <f t="shared" si="355"/>
        <v>305.25</v>
      </c>
      <c r="Q530" s="11">
        <f t="shared" si="340"/>
        <v>74.25</v>
      </c>
      <c r="R530" s="12">
        <f t="shared" si="356"/>
        <v>371.25</v>
      </c>
      <c r="S530" s="4">
        <f t="shared" si="343"/>
        <v>66</v>
      </c>
      <c r="T530" s="137">
        <f t="shared" si="357"/>
        <v>330</v>
      </c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4">
        <f t="shared" si="346"/>
        <v>0</v>
      </c>
      <c r="AH530" s="63"/>
      <c r="AI530" s="63"/>
      <c r="AJ530" s="63">
        <f t="shared" si="347"/>
        <v>0</v>
      </c>
      <c r="AK530" s="43"/>
      <c r="AL530" s="43"/>
      <c r="AM530" s="43"/>
      <c r="AN530" s="43"/>
      <c r="AO530" s="43"/>
      <c r="AP530" s="54"/>
      <c r="AQ530" s="54"/>
      <c r="AR530" s="54"/>
      <c r="AS530" s="54"/>
      <c r="AT530" s="54"/>
      <c r="AU530" s="54"/>
      <c r="AV530" s="54"/>
      <c r="AW530" s="45">
        <f t="shared" si="344"/>
        <v>0</v>
      </c>
      <c r="AX530" s="51">
        <v>66</v>
      </c>
      <c r="AY530" s="46">
        <v>28.67</v>
      </c>
      <c r="AZ530" s="51">
        <f t="shared" si="348"/>
        <v>0</v>
      </c>
      <c r="BA530" s="75"/>
      <c r="BB530" s="75"/>
      <c r="BC530" s="75"/>
      <c r="BD530" s="75"/>
      <c r="BE530" s="75"/>
      <c r="BF530" s="74"/>
      <c r="BG530" s="74"/>
      <c r="BH530" s="74"/>
      <c r="BI530" s="74"/>
      <c r="BJ530" s="74"/>
      <c r="BK530" s="75"/>
      <c r="BL530" s="75"/>
      <c r="BM530" s="47">
        <f t="shared" si="325"/>
        <v>0</v>
      </c>
      <c r="BN530" s="61"/>
      <c r="BO530" s="60">
        <f t="shared" si="345"/>
        <v>0</v>
      </c>
      <c r="BP530" s="141"/>
      <c r="BQ530" s="137"/>
      <c r="BR530" s="138">
        <v>5</v>
      </c>
      <c r="BS530" s="63">
        <f t="shared" si="335"/>
        <v>1.6666666666666667</v>
      </c>
      <c r="BT530" s="63">
        <f t="shared" si="353"/>
        <v>5</v>
      </c>
      <c r="BU530" s="577">
        <f t="shared" si="352"/>
        <v>5</v>
      </c>
      <c r="BV530" s="566"/>
      <c r="BW530" s="139"/>
      <c r="BX530" s="87">
        <v>19.010000000000002</v>
      </c>
      <c r="BY530" s="86">
        <v>51.66</v>
      </c>
      <c r="BZ530" s="139"/>
      <c r="CA530" s="5">
        <f t="shared" si="336"/>
        <v>51.66</v>
      </c>
      <c r="CB530" s="59">
        <f t="shared" si="337"/>
        <v>19.010000000000002</v>
      </c>
      <c r="CC530" s="587"/>
      <c r="CD530" s="596">
        <f t="shared" si="330"/>
        <v>35.335000000000001</v>
      </c>
      <c r="CE530" s="5">
        <f t="shared" si="331"/>
        <v>176.67500000000001</v>
      </c>
      <c r="CF530" s="724"/>
      <c r="CG530" s="606"/>
      <c r="CH530" s="707" t="str">
        <f t="shared" si="349"/>
        <v/>
      </c>
      <c r="CI530" s="59" t="str">
        <f t="shared" si="350"/>
        <v/>
      </c>
      <c r="CJ530" s="530" t="e">
        <f t="shared" si="329"/>
        <v>#VALUE!</v>
      </c>
      <c r="CK530" s="727"/>
      <c r="CL530" s="792"/>
    </row>
    <row r="531" spans="1:90" ht="13.15" customHeight="1" x14ac:dyDescent="0.25">
      <c r="A531" s="737"/>
      <c r="B531" s="37"/>
      <c r="C531" s="714"/>
      <c r="D531" s="383">
        <v>525</v>
      </c>
      <c r="E531" s="131" t="s">
        <v>1129</v>
      </c>
      <c r="F531" s="182" t="s">
        <v>1130</v>
      </c>
      <c r="G531" s="293" t="s">
        <v>1264</v>
      </c>
      <c r="H531" s="9">
        <v>10</v>
      </c>
      <c r="I531" s="80"/>
      <c r="J531" s="81">
        <f t="shared" si="351"/>
        <v>60.975609756097562</v>
      </c>
      <c r="K531" s="80">
        <v>75</v>
      </c>
      <c r="L531" s="80">
        <f t="shared" si="328"/>
        <v>609.7560975609756</v>
      </c>
      <c r="M531" s="80">
        <f t="shared" si="354"/>
        <v>750</v>
      </c>
      <c r="N531" s="140">
        <f t="shared" si="342"/>
        <v>83.250000000000014</v>
      </c>
      <c r="O531" s="10">
        <f t="shared" si="339"/>
        <v>26.25</v>
      </c>
      <c r="P531" s="10">
        <f t="shared" si="355"/>
        <v>832.50000000000011</v>
      </c>
      <c r="Q531" s="11">
        <f t="shared" si="340"/>
        <v>101.25</v>
      </c>
      <c r="R531" s="12">
        <f t="shared" si="356"/>
        <v>1012.5</v>
      </c>
      <c r="S531" s="4">
        <f t="shared" si="343"/>
        <v>90</v>
      </c>
      <c r="T531" s="137">
        <f t="shared" si="357"/>
        <v>900</v>
      </c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4">
        <f t="shared" si="346"/>
        <v>0</v>
      </c>
      <c r="AH531" s="63"/>
      <c r="AI531" s="63"/>
      <c r="AJ531" s="63">
        <f t="shared" si="347"/>
        <v>0</v>
      </c>
      <c r="AK531" s="43"/>
      <c r="AL531" s="43"/>
      <c r="AM531" s="43"/>
      <c r="AN531" s="43"/>
      <c r="AO531" s="43"/>
      <c r="AP531" s="54"/>
      <c r="AQ531" s="54"/>
      <c r="AR531" s="54"/>
      <c r="AS531" s="54"/>
      <c r="AT531" s="54"/>
      <c r="AU531" s="54"/>
      <c r="AV531" s="54"/>
      <c r="AW531" s="45">
        <f t="shared" si="344"/>
        <v>0</v>
      </c>
      <c r="AX531" s="51">
        <v>90</v>
      </c>
      <c r="AY531" s="46">
        <v>33.869999999999997</v>
      </c>
      <c r="AZ531" s="51">
        <f t="shared" si="348"/>
        <v>0</v>
      </c>
      <c r="BA531" s="75"/>
      <c r="BB531" s="75"/>
      <c r="BC531" s="75"/>
      <c r="BD531" s="75"/>
      <c r="BE531" s="75"/>
      <c r="BF531" s="74"/>
      <c r="BG531" s="74"/>
      <c r="BH531" s="74"/>
      <c r="BI531" s="74"/>
      <c r="BJ531" s="74"/>
      <c r="BK531" s="75"/>
      <c r="BL531" s="75"/>
      <c r="BM531" s="47">
        <f t="shared" si="325"/>
        <v>0</v>
      </c>
      <c r="BN531" s="62"/>
      <c r="BO531" s="60">
        <f t="shared" si="345"/>
        <v>0</v>
      </c>
      <c r="BP531" s="141"/>
      <c r="BQ531" s="137"/>
      <c r="BR531" s="138">
        <v>10</v>
      </c>
      <c r="BS531" s="63">
        <f t="shared" si="335"/>
        <v>3.3333333333333335</v>
      </c>
      <c r="BT531" s="63">
        <f t="shared" si="353"/>
        <v>10</v>
      </c>
      <c r="BU531" s="577">
        <f t="shared" si="352"/>
        <v>10</v>
      </c>
      <c r="BV531" s="566"/>
      <c r="BW531" s="139"/>
      <c r="BX531" s="87">
        <v>40.72</v>
      </c>
      <c r="BY531" s="86">
        <v>110.66</v>
      </c>
      <c r="BZ531" s="139"/>
      <c r="CA531" s="5">
        <f t="shared" si="336"/>
        <v>90</v>
      </c>
      <c r="CB531" s="59">
        <f t="shared" si="337"/>
        <v>33.869999999999997</v>
      </c>
      <c r="CC531" s="587"/>
      <c r="CD531" s="596">
        <f t="shared" si="330"/>
        <v>61.935000000000002</v>
      </c>
      <c r="CE531" s="5">
        <f t="shared" si="331"/>
        <v>619.35</v>
      </c>
      <c r="CF531" s="724"/>
      <c r="CG531" s="606"/>
      <c r="CH531" s="707" t="str">
        <f t="shared" si="349"/>
        <v/>
      </c>
      <c r="CI531" s="59" t="str">
        <f t="shared" si="350"/>
        <v/>
      </c>
      <c r="CJ531" s="530" t="e">
        <f t="shared" si="329"/>
        <v>#VALUE!</v>
      </c>
      <c r="CK531" s="727"/>
      <c r="CL531" s="792"/>
    </row>
    <row r="532" spans="1:90" ht="13.15" customHeight="1" x14ac:dyDescent="0.25">
      <c r="A532" s="737"/>
      <c r="B532" s="37"/>
      <c r="C532" s="714"/>
      <c r="D532" s="383">
        <v>526</v>
      </c>
      <c r="E532" s="131" t="s">
        <v>1131</v>
      </c>
      <c r="F532" s="182" t="s">
        <v>1132</v>
      </c>
      <c r="G532" s="293" t="s">
        <v>1264</v>
      </c>
      <c r="H532" s="9">
        <v>1</v>
      </c>
      <c r="I532" s="80"/>
      <c r="J532" s="81">
        <f t="shared" si="351"/>
        <v>117.88617886178862</v>
      </c>
      <c r="K532" s="80">
        <v>145</v>
      </c>
      <c r="L532" s="80">
        <f t="shared" si="328"/>
        <v>117.88617886178862</v>
      </c>
      <c r="M532" s="80">
        <f t="shared" si="354"/>
        <v>145</v>
      </c>
      <c r="N532" s="140">
        <f t="shared" si="342"/>
        <v>160.95000000000002</v>
      </c>
      <c r="O532" s="10">
        <f t="shared" si="339"/>
        <v>50.75</v>
      </c>
      <c r="P532" s="10">
        <f t="shared" si="355"/>
        <v>160.95000000000002</v>
      </c>
      <c r="Q532" s="11">
        <f t="shared" si="340"/>
        <v>195.75</v>
      </c>
      <c r="R532" s="12">
        <f t="shared" si="356"/>
        <v>195.75</v>
      </c>
      <c r="S532" s="4">
        <f t="shared" si="343"/>
        <v>174</v>
      </c>
      <c r="T532" s="137">
        <f t="shared" si="357"/>
        <v>174</v>
      </c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4">
        <f t="shared" si="346"/>
        <v>0</v>
      </c>
      <c r="AH532" s="63"/>
      <c r="AI532" s="63"/>
      <c r="AJ532" s="63">
        <f t="shared" si="347"/>
        <v>0</v>
      </c>
      <c r="AK532" s="43"/>
      <c r="AL532" s="43"/>
      <c r="AM532" s="43"/>
      <c r="AN532" s="43"/>
      <c r="AO532" s="43"/>
      <c r="AP532" s="54"/>
      <c r="AQ532" s="54"/>
      <c r="AR532" s="54"/>
      <c r="AS532" s="54"/>
      <c r="AT532" s="54"/>
      <c r="AU532" s="54"/>
      <c r="AV532" s="54"/>
      <c r="AW532" s="45">
        <f t="shared" si="344"/>
        <v>0</v>
      </c>
      <c r="AX532" s="51">
        <v>174</v>
      </c>
      <c r="AY532" s="46">
        <v>57.4</v>
      </c>
      <c r="AZ532" s="51">
        <f t="shared" si="348"/>
        <v>0</v>
      </c>
      <c r="BA532" s="75"/>
      <c r="BB532" s="75"/>
      <c r="BC532" s="75"/>
      <c r="BD532" s="75"/>
      <c r="BE532" s="75"/>
      <c r="BF532" s="74"/>
      <c r="BG532" s="74"/>
      <c r="BH532" s="74"/>
      <c r="BI532" s="74"/>
      <c r="BJ532" s="74"/>
      <c r="BK532" s="75"/>
      <c r="BL532" s="75"/>
      <c r="BM532" s="47">
        <f t="shared" si="325"/>
        <v>0</v>
      </c>
      <c r="BN532" s="61"/>
      <c r="BO532" s="60">
        <f t="shared" si="345"/>
        <v>0</v>
      </c>
      <c r="BP532" s="141"/>
      <c r="BQ532" s="137"/>
      <c r="BR532" s="138">
        <v>1</v>
      </c>
      <c r="BS532" s="63">
        <f t="shared" si="335"/>
        <v>0.33333333333333331</v>
      </c>
      <c r="BT532" s="63">
        <f t="shared" si="353"/>
        <v>1</v>
      </c>
      <c r="BU532" s="577">
        <f t="shared" si="352"/>
        <v>1</v>
      </c>
      <c r="BV532" s="566"/>
      <c r="BW532" s="139"/>
      <c r="BX532" s="87">
        <v>50.9</v>
      </c>
      <c r="BY532" s="86">
        <v>138.31</v>
      </c>
      <c r="BZ532" s="139"/>
      <c r="CA532" s="5">
        <f t="shared" si="336"/>
        <v>138.31</v>
      </c>
      <c r="CB532" s="59">
        <f t="shared" si="337"/>
        <v>50.9</v>
      </c>
      <c r="CC532" s="587"/>
      <c r="CD532" s="596">
        <f t="shared" si="330"/>
        <v>94.605000000000004</v>
      </c>
      <c r="CE532" s="5">
        <f t="shared" si="331"/>
        <v>94.605000000000004</v>
      </c>
      <c r="CF532" s="724"/>
      <c r="CG532" s="606"/>
      <c r="CH532" s="707" t="str">
        <f t="shared" si="349"/>
        <v/>
      </c>
      <c r="CI532" s="59" t="str">
        <f t="shared" si="350"/>
        <v/>
      </c>
      <c r="CJ532" s="530" t="e">
        <f t="shared" si="329"/>
        <v>#VALUE!</v>
      </c>
      <c r="CK532" s="727"/>
      <c r="CL532" s="792"/>
    </row>
    <row r="533" spans="1:90" ht="13.15" customHeight="1" x14ac:dyDescent="0.25">
      <c r="A533" s="737"/>
      <c r="B533" s="37"/>
      <c r="C533" s="714"/>
      <c r="D533" s="383">
        <v>527</v>
      </c>
      <c r="E533" s="131" t="s">
        <v>1133</v>
      </c>
      <c r="F533" s="182" t="s">
        <v>1134</v>
      </c>
      <c r="G533" s="293" t="s">
        <v>1264</v>
      </c>
      <c r="H533" s="9">
        <v>5</v>
      </c>
      <c r="I533" s="80"/>
      <c r="J533" s="81">
        <f t="shared" si="351"/>
        <v>3.089430894308943</v>
      </c>
      <c r="K533" s="80">
        <v>3.8</v>
      </c>
      <c r="L533" s="80">
        <f t="shared" si="328"/>
        <v>15.447154471544716</v>
      </c>
      <c r="M533" s="80">
        <f t="shared" si="354"/>
        <v>19</v>
      </c>
      <c r="N533" s="140">
        <f t="shared" si="342"/>
        <v>4.218</v>
      </c>
      <c r="O533" s="10">
        <f t="shared" si="339"/>
        <v>1.3299999999999998</v>
      </c>
      <c r="P533" s="10">
        <f t="shared" si="355"/>
        <v>21.09</v>
      </c>
      <c r="Q533" s="11">
        <f t="shared" si="340"/>
        <v>5.13</v>
      </c>
      <c r="R533" s="12">
        <f t="shared" si="356"/>
        <v>25.65</v>
      </c>
      <c r="S533" s="4">
        <f t="shared" si="343"/>
        <v>4.5599999999999996</v>
      </c>
      <c r="T533" s="137">
        <f t="shared" si="357"/>
        <v>22.799999999999997</v>
      </c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4">
        <f t="shared" si="346"/>
        <v>0</v>
      </c>
      <c r="AH533" s="63"/>
      <c r="AI533" s="63"/>
      <c r="AJ533" s="63">
        <f t="shared" si="347"/>
        <v>0</v>
      </c>
      <c r="AK533" s="43"/>
      <c r="AL533" s="43"/>
      <c r="AM533" s="43"/>
      <c r="AN533" s="43"/>
      <c r="AO533" s="43"/>
      <c r="AP533" s="54"/>
      <c r="AQ533" s="54"/>
      <c r="AR533" s="54"/>
      <c r="AS533" s="54"/>
      <c r="AT533" s="54"/>
      <c r="AU533" s="54"/>
      <c r="AV533" s="54"/>
      <c r="AW533" s="45">
        <f t="shared" si="344"/>
        <v>0</v>
      </c>
      <c r="AX533" s="51">
        <v>4.5599999999999996</v>
      </c>
      <c r="AY533" s="46">
        <v>1.61</v>
      </c>
      <c r="AZ533" s="51">
        <f t="shared" si="348"/>
        <v>0</v>
      </c>
      <c r="BA533" s="75"/>
      <c r="BB533" s="75"/>
      <c r="BC533" s="75"/>
      <c r="BD533" s="75"/>
      <c r="BE533" s="75"/>
      <c r="BF533" s="74"/>
      <c r="BG533" s="74"/>
      <c r="BH533" s="74"/>
      <c r="BI533" s="74"/>
      <c r="BJ533" s="74"/>
      <c r="BK533" s="75"/>
      <c r="BL533" s="75"/>
      <c r="BM533" s="47">
        <f t="shared" ref="BM533:BM598" si="358">SUM(BA533:BL533)</f>
        <v>0</v>
      </c>
      <c r="BN533" s="61"/>
      <c r="BO533" s="60">
        <f t="shared" si="345"/>
        <v>0</v>
      </c>
      <c r="BP533" s="141"/>
      <c r="BQ533" s="137"/>
      <c r="BR533" s="138">
        <v>5</v>
      </c>
      <c r="BS533" s="63">
        <f t="shared" si="335"/>
        <v>1.6666666666666667</v>
      </c>
      <c r="BT533" s="63">
        <f t="shared" si="353"/>
        <v>5</v>
      </c>
      <c r="BU533" s="577">
        <f t="shared" si="352"/>
        <v>5</v>
      </c>
      <c r="BV533" s="566"/>
      <c r="BW533" s="139"/>
      <c r="BX533" s="87">
        <v>4.1500000000000004</v>
      </c>
      <c r="BY533" s="86">
        <v>11.27</v>
      </c>
      <c r="BZ533" s="139"/>
      <c r="CA533" s="5">
        <f t="shared" si="336"/>
        <v>4.5599999999999996</v>
      </c>
      <c r="CB533" s="59">
        <f t="shared" si="337"/>
        <v>1.61</v>
      </c>
      <c r="CC533" s="587"/>
      <c r="CD533" s="596">
        <f t="shared" si="330"/>
        <v>3.085</v>
      </c>
      <c r="CE533" s="5">
        <f t="shared" si="331"/>
        <v>15.425000000000001</v>
      </c>
      <c r="CF533" s="724"/>
      <c r="CG533" s="606"/>
      <c r="CH533" s="707" t="str">
        <f t="shared" si="349"/>
        <v/>
      </c>
      <c r="CI533" s="59" t="str">
        <f t="shared" si="350"/>
        <v/>
      </c>
      <c r="CJ533" s="530" t="e">
        <f t="shared" si="329"/>
        <v>#VALUE!</v>
      </c>
      <c r="CK533" s="727"/>
      <c r="CL533" s="792"/>
    </row>
    <row r="534" spans="1:90" ht="13.15" customHeight="1" x14ac:dyDescent="0.25">
      <c r="A534" s="737"/>
      <c r="B534" s="37"/>
      <c r="C534" s="714"/>
      <c r="D534" s="383">
        <v>528</v>
      </c>
      <c r="E534" s="131" t="s">
        <v>281</v>
      </c>
      <c r="F534" s="182" t="s">
        <v>280</v>
      </c>
      <c r="G534" s="293" t="s">
        <v>1264</v>
      </c>
      <c r="H534" s="9"/>
      <c r="I534" s="79"/>
      <c r="J534" s="68"/>
      <c r="K534" s="79"/>
      <c r="L534" s="79">
        <f t="shared" si="328"/>
        <v>0</v>
      </c>
      <c r="M534" s="79"/>
      <c r="N534" s="140"/>
      <c r="O534" s="10"/>
      <c r="P534" s="10"/>
      <c r="Q534" s="11"/>
      <c r="R534" s="12"/>
      <c r="S534" s="4"/>
      <c r="T534" s="137"/>
      <c r="U534" s="43"/>
      <c r="V534" s="43">
        <v>1</v>
      </c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4">
        <f t="shared" si="346"/>
        <v>1</v>
      </c>
      <c r="AH534" s="69"/>
      <c r="AI534" s="69">
        <v>2.2999999999999998</v>
      </c>
      <c r="AJ534" s="69">
        <f t="shared" si="347"/>
        <v>2.2999999999999998</v>
      </c>
      <c r="AK534" s="43"/>
      <c r="AL534" s="43"/>
      <c r="AM534" s="43"/>
      <c r="AN534" s="43"/>
      <c r="AO534" s="43"/>
      <c r="AP534" s="54"/>
      <c r="AQ534" s="54"/>
      <c r="AR534" s="54"/>
      <c r="AS534" s="54"/>
      <c r="AT534" s="54"/>
      <c r="AU534" s="54"/>
      <c r="AV534" s="54"/>
      <c r="AW534" s="45">
        <f t="shared" si="344"/>
        <v>0</v>
      </c>
      <c r="AX534" s="51"/>
      <c r="AY534" s="46"/>
      <c r="AZ534" s="51">
        <f t="shared" si="348"/>
        <v>0</v>
      </c>
      <c r="BA534" s="75"/>
      <c r="BB534" s="75"/>
      <c r="BC534" s="75"/>
      <c r="BD534" s="75"/>
      <c r="BE534" s="75"/>
      <c r="BF534" s="74"/>
      <c r="BG534" s="74"/>
      <c r="BH534" s="74"/>
      <c r="BI534" s="74"/>
      <c r="BJ534" s="74"/>
      <c r="BK534" s="75"/>
      <c r="BL534" s="75"/>
      <c r="BM534" s="47">
        <f t="shared" si="358"/>
        <v>0</v>
      </c>
      <c r="BN534" s="61"/>
      <c r="BO534" s="60">
        <f t="shared" si="345"/>
        <v>0</v>
      </c>
      <c r="BP534" s="142" t="s">
        <v>1296</v>
      </c>
      <c r="BQ534" s="137"/>
      <c r="BR534" s="138">
        <v>1</v>
      </c>
      <c r="BS534" s="63">
        <f t="shared" si="335"/>
        <v>0.33333333333333331</v>
      </c>
      <c r="BT534" s="63">
        <f t="shared" si="353"/>
        <v>1</v>
      </c>
      <c r="BU534" s="577">
        <f t="shared" si="352"/>
        <v>1</v>
      </c>
      <c r="BV534" s="566"/>
      <c r="BW534" s="139"/>
      <c r="BX534" s="87">
        <v>4.42</v>
      </c>
      <c r="BY534" s="86">
        <v>12</v>
      </c>
      <c r="BZ534" s="139"/>
      <c r="CA534" s="5">
        <f t="shared" si="336"/>
        <v>12</v>
      </c>
      <c r="CB534" s="59">
        <f t="shared" si="337"/>
        <v>2.2999999999999998</v>
      </c>
      <c r="CC534" s="587"/>
      <c r="CD534" s="596">
        <f t="shared" si="330"/>
        <v>7.15</v>
      </c>
      <c r="CE534" s="5">
        <f t="shared" si="331"/>
        <v>7.15</v>
      </c>
      <c r="CF534" s="724"/>
      <c r="CG534" s="606"/>
      <c r="CH534" s="707" t="str">
        <f t="shared" si="349"/>
        <v/>
      </c>
      <c r="CI534" s="59" t="str">
        <f t="shared" si="350"/>
        <v/>
      </c>
      <c r="CJ534" s="530" t="e">
        <f t="shared" si="329"/>
        <v>#VALUE!</v>
      </c>
      <c r="CK534" s="727"/>
      <c r="CL534" s="792"/>
    </row>
    <row r="535" spans="1:90" ht="13.15" customHeight="1" thickBot="1" x14ac:dyDescent="0.3">
      <c r="A535" s="738"/>
      <c r="B535" s="130"/>
      <c r="C535" s="715"/>
      <c r="D535" s="384">
        <v>529</v>
      </c>
      <c r="E535" s="202" t="s">
        <v>1135</v>
      </c>
      <c r="F535" s="203" t="s">
        <v>1136</v>
      </c>
      <c r="G535" s="294" t="s">
        <v>1264</v>
      </c>
      <c r="H535" s="101">
        <v>10</v>
      </c>
      <c r="I535" s="102"/>
      <c r="J535" s="103">
        <f t="shared" si="351"/>
        <v>5.4532520325203251</v>
      </c>
      <c r="K535" s="102">
        <v>6.7074999999999996</v>
      </c>
      <c r="L535" s="102">
        <f t="shared" si="328"/>
        <v>54.532520325203244</v>
      </c>
      <c r="M535" s="102">
        <f t="shared" ref="M535:M559" si="359">H535*K535</f>
        <v>67.074999999999989</v>
      </c>
      <c r="N535" s="204">
        <f t="shared" si="342"/>
        <v>7.4453250000000004</v>
      </c>
      <c r="O535" s="19">
        <f t="shared" si="339"/>
        <v>2.3476249999999999</v>
      </c>
      <c r="P535" s="19">
        <f t="shared" ref="P535:P559" si="360">N535*H535</f>
        <v>74.453249999999997</v>
      </c>
      <c r="Q535" s="20">
        <f t="shared" si="340"/>
        <v>9.0551250000000003</v>
      </c>
      <c r="R535" s="21">
        <f t="shared" ref="R535:R559" si="361">Q535*H535</f>
        <v>90.55125000000001</v>
      </c>
      <c r="S535" s="205">
        <f t="shared" si="343"/>
        <v>8.0489999999999995</v>
      </c>
      <c r="T535" s="206">
        <f t="shared" ref="T535:T559" si="362">H535*S535</f>
        <v>80.489999999999995</v>
      </c>
      <c r="U535" s="104"/>
      <c r="V535" s="104"/>
      <c r="W535" s="104"/>
      <c r="X535" s="104"/>
      <c r="Y535" s="104"/>
      <c r="Z535" s="104"/>
      <c r="AA535" s="104"/>
      <c r="AB535" s="104"/>
      <c r="AC535" s="104"/>
      <c r="AD535" s="104"/>
      <c r="AE535" s="104"/>
      <c r="AF535" s="104"/>
      <c r="AG535" s="105">
        <f t="shared" si="346"/>
        <v>0</v>
      </c>
      <c r="AH535" s="106"/>
      <c r="AI535" s="106"/>
      <c r="AJ535" s="106">
        <f t="shared" si="347"/>
        <v>0</v>
      </c>
      <c r="AK535" s="104"/>
      <c r="AL535" s="104"/>
      <c r="AM535" s="104"/>
      <c r="AN535" s="104"/>
      <c r="AO535" s="104"/>
      <c r="AP535" s="107"/>
      <c r="AQ535" s="107"/>
      <c r="AR535" s="107"/>
      <c r="AS535" s="107"/>
      <c r="AT535" s="107"/>
      <c r="AU535" s="107"/>
      <c r="AV535" s="107"/>
      <c r="AW535" s="108">
        <f t="shared" si="344"/>
        <v>0</v>
      </c>
      <c r="AX535" s="109">
        <v>8.0489999999999995</v>
      </c>
      <c r="AY535" s="126">
        <v>2.8</v>
      </c>
      <c r="AZ535" s="109">
        <f t="shared" si="348"/>
        <v>0</v>
      </c>
      <c r="BA535" s="127"/>
      <c r="BB535" s="127"/>
      <c r="BC535" s="127"/>
      <c r="BD535" s="127"/>
      <c r="BE535" s="127"/>
      <c r="BF535" s="110"/>
      <c r="BG535" s="110"/>
      <c r="BH535" s="110"/>
      <c r="BI535" s="110"/>
      <c r="BJ535" s="110"/>
      <c r="BK535" s="127"/>
      <c r="BL535" s="127"/>
      <c r="BM535" s="111">
        <f t="shared" si="358"/>
        <v>0</v>
      </c>
      <c r="BN535" s="128"/>
      <c r="BO535" s="113">
        <f t="shared" si="345"/>
        <v>0</v>
      </c>
      <c r="BP535" s="207"/>
      <c r="BQ535" s="206"/>
      <c r="BR535" s="208">
        <v>10</v>
      </c>
      <c r="BS535" s="106">
        <f t="shared" si="335"/>
        <v>3.3333333333333335</v>
      </c>
      <c r="BT535" s="106">
        <f t="shared" si="353"/>
        <v>10</v>
      </c>
      <c r="BU535" s="578">
        <f t="shared" si="352"/>
        <v>10</v>
      </c>
      <c r="BV535" s="567"/>
      <c r="BW535" s="209"/>
      <c r="BX535" s="299">
        <v>4.55</v>
      </c>
      <c r="BY535" s="300">
        <v>12.37</v>
      </c>
      <c r="BZ535" s="209"/>
      <c r="CA535" s="210">
        <f t="shared" si="336"/>
        <v>8.0489999999999995</v>
      </c>
      <c r="CB535" s="112">
        <f t="shared" si="337"/>
        <v>2.8</v>
      </c>
      <c r="CC535" s="588"/>
      <c r="CD535" s="597">
        <f t="shared" si="330"/>
        <v>5.4245000000000001</v>
      </c>
      <c r="CE535" s="210">
        <f t="shared" si="331"/>
        <v>54.245000000000005</v>
      </c>
      <c r="CF535" s="725"/>
      <c r="CG535" s="607"/>
      <c r="CH535" s="708" t="str">
        <f t="shared" si="349"/>
        <v/>
      </c>
      <c r="CI535" s="112" t="str">
        <f t="shared" si="350"/>
        <v/>
      </c>
      <c r="CJ535" s="531" t="e">
        <f t="shared" si="329"/>
        <v>#VALUE!</v>
      </c>
      <c r="CK535" s="728"/>
      <c r="CL535" s="793"/>
    </row>
    <row r="536" spans="1:90" ht="13.15" customHeight="1" x14ac:dyDescent="0.25">
      <c r="A536" s="734" t="s">
        <v>537</v>
      </c>
      <c r="B536" s="243"/>
      <c r="C536" s="711">
        <v>69</v>
      </c>
      <c r="D536" s="382">
        <v>530</v>
      </c>
      <c r="E536" s="193" t="s">
        <v>1139</v>
      </c>
      <c r="F536" s="194" t="s">
        <v>1140</v>
      </c>
      <c r="G536" s="292" t="s">
        <v>1264</v>
      </c>
      <c r="H536" s="92">
        <v>100</v>
      </c>
      <c r="I536" s="92">
        <v>1.1499999999999999</v>
      </c>
      <c r="J536" s="93">
        <f t="shared" si="351"/>
        <v>0.77235772357723576</v>
      </c>
      <c r="K536" s="92">
        <v>0.95</v>
      </c>
      <c r="L536" s="92">
        <f t="shared" si="328"/>
        <v>77.235772357723576</v>
      </c>
      <c r="M536" s="92">
        <f t="shared" si="359"/>
        <v>95</v>
      </c>
      <c r="N536" s="236">
        <f t="shared" si="342"/>
        <v>1.0545</v>
      </c>
      <c r="O536" s="22">
        <f t="shared" si="339"/>
        <v>0.33249999999999996</v>
      </c>
      <c r="P536" s="22">
        <f t="shared" si="360"/>
        <v>105.45</v>
      </c>
      <c r="Q536" s="23">
        <f t="shared" si="340"/>
        <v>1.2825</v>
      </c>
      <c r="R536" s="24">
        <f t="shared" si="361"/>
        <v>128.25</v>
      </c>
      <c r="S536" s="94">
        <f t="shared" si="343"/>
        <v>1.1399999999999999</v>
      </c>
      <c r="T536" s="196">
        <f t="shared" si="362"/>
        <v>113.99999999999999</v>
      </c>
      <c r="U536" s="95"/>
      <c r="V536" s="95">
        <v>17</v>
      </c>
      <c r="W536" s="95">
        <f>20+4</f>
        <v>24</v>
      </c>
      <c r="X536" s="95"/>
      <c r="Y536" s="95"/>
      <c r="Z536" s="95"/>
      <c r="AA536" s="95"/>
      <c r="AB536" s="95"/>
      <c r="AC536" s="95"/>
      <c r="AD536" s="95"/>
      <c r="AE536" s="95"/>
      <c r="AF536" s="95"/>
      <c r="AG536" s="96">
        <f t="shared" si="346"/>
        <v>41</v>
      </c>
      <c r="AH536" s="96">
        <v>1.1499999999999999</v>
      </c>
      <c r="AI536" s="96">
        <v>0.4</v>
      </c>
      <c r="AJ536" s="96">
        <f t="shared" si="347"/>
        <v>16.400000000000002</v>
      </c>
      <c r="AK536" s="95">
        <f>10+15</f>
        <v>25</v>
      </c>
      <c r="AL536" s="95"/>
      <c r="AM536" s="95"/>
      <c r="AN536" s="95">
        <f>21+7+7+3</f>
        <v>38</v>
      </c>
      <c r="AO536" s="95">
        <v>4</v>
      </c>
      <c r="AP536" s="97"/>
      <c r="AQ536" s="97"/>
      <c r="AR536" s="97"/>
      <c r="AS536" s="97"/>
      <c r="AT536" s="97"/>
      <c r="AU536" s="97"/>
      <c r="AV536" s="97"/>
      <c r="AW536" s="98">
        <f t="shared" si="344"/>
        <v>67</v>
      </c>
      <c r="AX536" s="118">
        <v>1.1399999999999999</v>
      </c>
      <c r="AY536" s="98">
        <v>0.45</v>
      </c>
      <c r="AZ536" s="118">
        <f t="shared" si="348"/>
        <v>30.150000000000002</v>
      </c>
      <c r="BA536" s="95"/>
      <c r="BB536" s="95"/>
      <c r="BC536" s="95"/>
      <c r="BD536" s="95"/>
      <c r="BE536" s="95"/>
      <c r="BF536" s="121"/>
      <c r="BG536" s="121"/>
      <c r="BH536" s="121"/>
      <c r="BI536" s="121"/>
      <c r="BJ536" s="121"/>
      <c r="BK536" s="95"/>
      <c r="BL536" s="95"/>
      <c r="BM536" s="100">
        <f t="shared" si="358"/>
        <v>0</v>
      </c>
      <c r="BN536" s="199"/>
      <c r="BO536" s="123">
        <f t="shared" si="345"/>
        <v>0</v>
      </c>
      <c r="BP536" s="237"/>
      <c r="BQ536" s="196"/>
      <c r="BR536" s="259">
        <v>100</v>
      </c>
      <c r="BS536" s="198">
        <f t="shared" si="335"/>
        <v>69.333333333333329</v>
      </c>
      <c r="BT536" s="198">
        <f>80</f>
        <v>80</v>
      </c>
      <c r="BU536" s="579">
        <v>100</v>
      </c>
      <c r="BV536" s="565"/>
      <c r="BW536" s="200"/>
      <c r="BX536" s="199"/>
      <c r="BY536" s="199"/>
      <c r="BZ536" s="200"/>
      <c r="CA536" s="201">
        <f t="shared" si="336"/>
        <v>1.1399999999999999</v>
      </c>
      <c r="CB536" s="199">
        <f t="shared" si="337"/>
        <v>0.4</v>
      </c>
      <c r="CC536" s="586"/>
      <c r="CD536" s="595">
        <f t="shared" si="330"/>
        <v>0.77</v>
      </c>
      <c r="CE536" s="201">
        <f t="shared" si="331"/>
        <v>77</v>
      </c>
      <c r="CF536" s="723">
        <f>SUM(CE536:CE546)</f>
        <v>341.70499999999998</v>
      </c>
      <c r="CG536" s="605"/>
      <c r="CH536" s="706" t="str">
        <f t="shared" si="349"/>
        <v/>
      </c>
      <c r="CI536" s="199" t="str">
        <f t="shared" si="350"/>
        <v/>
      </c>
      <c r="CJ536" s="529" t="e">
        <f t="shared" si="329"/>
        <v>#VALUE!</v>
      </c>
      <c r="CK536" s="732" t="e">
        <f>SUM(CJ536:CJ546)</f>
        <v>#VALUE!</v>
      </c>
      <c r="CL536" s="794" t="e">
        <f>(CF536-CK536)/CF536</f>
        <v>#VALUE!</v>
      </c>
    </row>
    <row r="537" spans="1:90" ht="13.15" customHeight="1" x14ac:dyDescent="0.25">
      <c r="A537" s="735"/>
      <c r="B537" s="141"/>
      <c r="C537" s="712"/>
      <c r="D537" s="383">
        <v>531</v>
      </c>
      <c r="E537" s="131" t="s">
        <v>1141</v>
      </c>
      <c r="F537" s="182" t="s">
        <v>1142</v>
      </c>
      <c r="G537" s="293" t="s">
        <v>1264</v>
      </c>
      <c r="H537" s="9">
        <v>5</v>
      </c>
      <c r="I537" s="9">
        <v>1.3</v>
      </c>
      <c r="J537" s="42">
        <f t="shared" si="351"/>
        <v>1.056910569105691</v>
      </c>
      <c r="K537" s="9">
        <v>1.3</v>
      </c>
      <c r="L537" s="9">
        <f t="shared" si="328"/>
        <v>5.2845528455284549</v>
      </c>
      <c r="M537" s="9">
        <f t="shared" si="359"/>
        <v>6.5</v>
      </c>
      <c r="N537" s="140">
        <f t="shared" si="342"/>
        <v>1.4430000000000003</v>
      </c>
      <c r="O537" s="10">
        <f t="shared" si="339"/>
        <v>0.45499999999999996</v>
      </c>
      <c r="P537" s="10">
        <f t="shared" si="360"/>
        <v>7.2150000000000016</v>
      </c>
      <c r="Q537" s="11">
        <f t="shared" si="340"/>
        <v>1.7549999999999999</v>
      </c>
      <c r="R537" s="12">
        <f t="shared" si="361"/>
        <v>8.7749999999999986</v>
      </c>
      <c r="S537" s="4">
        <f t="shared" si="343"/>
        <v>1.56</v>
      </c>
      <c r="T537" s="137">
        <f t="shared" si="362"/>
        <v>7.8000000000000007</v>
      </c>
      <c r="U537" s="43"/>
      <c r="V537" s="43">
        <v>5</v>
      </c>
      <c r="W537" s="43"/>
      <c r="X537" s="43"/>
      <c r="Y537" s="43"/>
      <c r="Z537" s="43"/>
      <c r="AA537" s="43"/>
      <c r="AB537" s="43"/>
      <c r="AC537" s="43"/>
      <c r="AD537" s="43"/>
      <c r="AE537" s="43"/>
      <c r="AF537" s="43"/>
      <c r="AG537" s="44">
        <f t="shared" si="346"/>
        <v>5</v>
      </c>
      <c r="AH537" s="44">
        <v>1.3</v>
      </c>
      <c r="AI537" s="44">
        <v>0.53</v>
      </c>
      <c r="AJ537" s="44">
        <f t="shared" si="347"/>
        <v>2.6500000000000004</v>
      </c>
      <c r="AK537" s="43"/>
      <c r="AL537" s="43">
        <v>1</v>
      </c>
      <c r="AM537" s="43"/>
      <c r="AN537" s="43"/>
      <c r="AO537" s="43"/>
      <c r="AP537" s="54"/>
      <c r="AQ537" s="54"/>
      <c r="AR537" s="54"/>
      <c r="AS537" s="54"/>
      <c r="AT537" s="54"/>
      <c r="AU537" s="54"/>
      <c r="AV537" s="54"/>
      <c r="AW537" s="45">
        <f t="shared" si="344"/>
        <v>1</v>
      </c>
      <c r="AX537" s="51">
        <v>1.56</v>
      </c>
      <c r="AY537" s="51">
        <v>0.6</v>
      </c>
      <c r="AZ537" s="51">
        <f t="shared" si="348"/>
        <v>0.6</v>
      </c>
      <c r="BA537" s="74"/>
      <c r="BB537" s="74"/>
      <c r="BC537" s="74"/>
      <c r="BD537" s="74"/>
      <c r="BE537" s="74"/>
      <c r="BF537" s="74"/>
      <c r="BG537" s="74"/>
      <c r="BH537" s="74"/>
      <c r="BI537" s="74"/>
      <c r="BJ537" s="74"/>
      <c r="BK537" s="74"/>
      <c r="BL537" s="74"/>
      <c r="BM537" s="47">
        <f t="shared" si="358"/>
        <v>0</v>
      </c>
      <c r="BN537" s="60"/>
      <c r="BO537" s="60">
        <f t="shared" si="345"/>
        <v>0</v>
      </c>
      <c r="BP537" s="142"/>
      <c r="BQ537" s="137"/>
      <c r="BR537" s="138">
        <v>5</v>
      </c>
      <c r="BS537" s="63">
        <f t="shared" si="335"/>
        <v>3.6666666666666665</v>
      </c>
      <c r="BT537" s="63">
        <f>BR537</f>
        <v>5</v>
      </c>
      <c r="BU537" s="577">
        <f>BR537</f>
        <v>5</v>
      </c>
      <c r="BV537" s="566"/>
      <c r="BW537" s="139"/>
      <c r="BX537" s="59"/>
      <c r="BY537" s="59"/>
      <c r="BZ537" s="139"/>
      <c r="CA537" s="5">
        <f t="shared" si="336"/>
        <v>1.3</v>
      </c>
      <c r="CB537" s="59">
        <f t="shared" si="337"/>
        <v>0.53</v>
      </c>
      <c r="CC537" s="587"/>
      <c r="CD537" s="596">
        <f t="shared" si="330"/>
        <v>0.91500000000000004</v>
      </c>
      <c r="CE537" s="5">
        <f t="shared" si="331"/>
        <v>4.5750000000000002</v>
      </c>
      <c r="CF537" s="724"/>
      <c r="CG537" s="606"/>
      <c r="CH537" s="707" t="str">
        <f t="shared" si="349"/>
        <v/>
      </c>
      <c r="CI537" s="59" t="str">
        <f t="shared" si="350"/>
        <v/>
      </c>
      <c r="CJ537" s="530" t="e">
        <f t="shared" si="329"/>
        <v>#VALUE!</v>
      </c>
      <c r="CK537" s="727"/>
      <c r="CL537" s="792"/>
    </row>
    <row r="538" spans="1:90" ht="13.15" customHeight="1" x14ac:dyDescent="0.25">
      <c r="A538" s="735"/>
      <c r="B538" s="141"/>
      <c r="C538" s="712"/>
      <c r="D538" s="383">
        <v>532</v>
      </c>
      <c r="E538" s="131" t="s">
        <v>1143</v>
      </c>
      <c r="F538" s="182" t="s">
        <v>1144</v>
      </c>
      <c r="G538" s="293" t="s">
        <v>1264</v>
      </c>
      <c r="H538" s="9">
        <v>10</v>
      </c>
      <c r="I538" s="9">
        <v>1.6</v>
      </c>
      <c r="J538" s="42">
        <f t="shared" si="351"/>
        <v>1.1382113821138211</v>
      </c>
      <c r="K538" s="9">
        <v>1.4</v>
      </c>
      <c r="L538" s="9">
        <f t="shared" si="328"/>
        <v>11.382113821138212</v>
      </c>
      <c r="M538" s="9">
        <f t="shared" si="359"/>
        <v>14</v>
      </c>
      <c r="N538" s="140">
        <f t="shared" si="342"/>
        <v>1.554</v>
      </c>
      <c r="O538" s="10">
        <f t="shared" si="339"/>
        <v>0.48999999999999994</v>
      </c>
      <c r="P538" s="10">
        <f t="shared" si="360"/>
        <v>15.540000000000001</v>
      </c>
      <c r="Q538" s="11">
        <f t="shared" si="340"/>
        <v>1.89</v>
      </c>
      <c r="R538" s="12">
        <f t="shared" si="361"/>
        <v>18.899999999999999</v>
      </c>
      <c r="S538" s="4">
        <f t="shared" si="343"/>
        <v>1.68</v>
      </c>
      <c r="T538" s="137">
        <f t="shared" si="362"/>
        <v>16.8</v>
      </c>
      <c r="U538" s="43"/>
      <c r="V538" s="43">
        <f>5+6</f>
        <v>11</v>
      </c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4">
        <f t="shared" si="346"/>
        <v>11</v>
      </c>
      <c r="AH538" s="44">
        <v>1.6</v>
      </c>
      <c r="AI538" s="44">
        <v>0.62</v>
      </c>
      <c r="AJ538" s="44">
        <f t="shared" si="347"/>
        <v>6.82</v>
      </c>
      <c r="AK538" s="43"/>
      <c r="AL538" s="43"/>
      <c r="AM538" s="43"/>
      <c r="AN538" s="43">
        <f>1+1</f>
        <v>2</v>
      </c>
      <c r="AO538" s="43"/>
      <c r="AP538" s="54"/>
      <c r="AQ538" s="54"/>
      <c r="AR538" s="54"/>
      <c r="AS538" s="54"/>
      <c r="AT538" s="54"/>
      <c r="AU538" s="54"/>
      <c r="AV538" s="54"/>
      <c r="AW538" s="45">
        <f t="shared" si="344"/>
        <v>2</v>
      </c>
      <c r="AX538" s="51">
        <v>1.68</v>
      </c>
      <c r="AY538" s="51">
        <v>0.71</v>
      </c>
      <c r="AZ538" s="51">
        <f t="shared" si="348"/>
        <v>1.42</v>
      </c>
      <c r="BA538" s="74"/>
      <c r="BB538" s="74"/>
      <c r="BC538" s="74"/>
      <c r="BD538" s="74"/>
      <c r="BE538" s="74"/>
      <c r="BF538" s="74"/>
      <c r="BG538" s="74"/>
      <c r="BH538" s="74"/>
      <c r="BI538" s="74"/>
      <c r="BJ538" s="74"/>
      <c r="BK538" s="74"/>
      <c r="BL538" s="74"/>
      <c r="BM538" s="47">
        <f t="shared" si="358"/>
        <v>0</v>
      </c>
      <c r="BN538" s="60"/>
      <c r="BO538" s="60">
        <f t="shared" si="345"/>
        <v>0</v>
      </c>
      <c r="BP538" s="142"/>
      <c r="BQ538" s="137"/>
      <c r="BR538" s="138">
        <v>11</v>
      </c>
      <c r="BS538" s="63">
        <f t="shared" si="335"/>
        <v>7.666666666666667</v>
      </c>
      <c r="BT538" s="63">
        <f>BR538</f>
        <v>11</v>
      </c>
      <c r="BU538" s="577">
        <f>BR538</f>
        <v>11</v>
      </c>
      <c r="BV538" s="566"/>
      <c r="BW538" s="139"/>
      <c r="BX538" s="59"/>
      <c r="BY538" s="59"/>
      <c r="BZ538" s="139"/>
      <c r="CA538" s="5">
        <f t="shared" si="336"/>
        <v>1.6</v>
      </c>
      <c r="CB538" s="59">
        <f t="shared" si="337"/>
        <v>0.62</v>
      </c>
      <c r="CC538" s="587"/>
      <c r="CD538" s="596">
        <f t="shared" si="330"/>
        <v>1.1100000000000001</v>
      </c>
      <c r="CE538" s="5">
        <f t="shared" si="331"/>
        <v>12.21</v>
      </c>
      <c r="CF538" s="724"/>
      <c r="CG538" s="606"/>
      <c r="CH538" s="707" t="str">
        <f t="shared" si="349"/>
        <v/>
      </c>
      <c r="CI538" s="59" t="str">
        <f t="shared" si="350"/>
        <v/>
      </c>
      <c r="CJ538" s="530" t="e">
        <f t="shared" si="329"/>
        <v>#VALUE!</v>
      </c>
      <c r="CK538" s="727"/>
      <c r="CL538" s="792"/>
    </row>
    <row r="539" spans="1:90" ht="13.15" customHeight="1" x14ac:dyDescent="0.25">
      <c r="A539" s="735"/>
      <c r="B539" s="141"/>
      <c r="C539" s="712"/>
      <c r="D539" s="383">
        <v>533</v>
      </c>
      <c r="E539" s="131" t="s">
        <v>1145</v>
      </c>
      <c r="F539" s="182" t="s">
        <v>1146</v>
      </c>
      <c r="G539" s="293" t="s">
        <v>1264</v>
      </c>
      <c r="H539" s="9">
        <v>20</v>
      </c>
      <c r="I539" s="9">
        <v>2.4</v>
      </c>
      <c r="J539" s="42">
        <f t="shared" si="351"/>
        <v>1.6260162601626016</v>
      </c>
      <c r="K539" s="9">
        <v>2</v>
      </c>
      <c r="L539" s="9">
        <f t="shared" si="328"/>
        <v>32.520325203252035</v>
      </c>
      <c r="M539" s="9">
        <f t="shared" si="359"/>
        <v>40</v>
      </c>
      <c r="N539" s="140">
        <f t="shared" si="342"/>
        <v>2.2200000000000002</v>
      </c>
      <c r="O539" s="10">
        <f t="shared" si="339"/>
        <v>0.7</v>
      </c>
      <c r="P539" s="10">
        <f t="shared" si="360"/>
        <v>44.400000000000006</v>
      </c>
      <c r="Q539" s="11">
        <f t="shared" si="340"/>
        <v>2.7</v>
      </c>
      <c r="R539" s="12">
        <f t="shared" si="361"/>
        <v>54</v>
      </c>
      <c r="S539" s="4">
        <f t="shared" si="343"/>
        <v>2.4</v>
      </c>
      <c r="T539" s="137">
        <f t="shared" si="362"/>
        <v>48</v>
      </c>
      <c r="U539" s="43"/>
      <c r="V539" s="43">
        <f>4+1</f>
        <v>5</v>
      </c>
      <c r="W539" s="43">
        <v>2</v>
      </c>
      <c r="X539" s="43"/>
      <c r="Y539" s="43"/>
      <c r="Z539" s="43"/>
      <c r="AA539" s="43"/>
      <c r="AB539" s="43"/>
      <c r="AC539" s="43"/>
      <c r="AD539" s="43"/>
      <c r="AE539" s="43"/>
      <c r="AF539" s="43"/>
      <c r="AG539" s="44">
        <f t="shared" si="346"/>
        <v>7</v>
      </c>
      <c r="AH539" s="44">
        <v>2.4</v>
      </c>
      <c r="AI539" s="44">
        <v>1.05</v>
      </c>
      <c r="AJ539" s="44">
        <f t="shared" si="347"/>
        <v>7.3500000000000005</v>
      </c>
      <c r="AK539" s="43"/>
      <c r="AL539" s="43">
        <f>4+2</f>
        <v>6</v>
      </c>
      <c r="AM539" s="43">
        <v>2</v>
      </c>
      <c r="AN539" s="43">
        <f>4+2+2</f>
        <v>8</v>
      </c>
      <c r="AO539" s="43"/>
      <c r="AP539" s="54"/>
      <c r="AQ539" s="54"/>
      <c r="AR539" s="54"/>
      <c r="AS539" s="54"/>
      <c r="AT539" s="54"/>
      <c r="AU539" s="54"/>
      <c r="AV539" s="54"/>
      <c r="AW539" s="45">
        <f t="shared" si="344"/>
        <v>16</v>
      </c>
      <c r="AX539" s="51">
        <v>2.4</v>
      </c>
      <c r="AY539" s="51">
        <v>1.19</v>
      </c>
      <c r="AZ539" s="51">
        <f t="shared" si="348"/>
        <v>19.04</v>
      </c>
      <c r="BA539" s="74"/>
      <c r="BB539" s="74"/>
      <c r="BC539" s="74"/>
      <c r="BD539" s="74"/>
      <c r="BE539" s="74"/>
      <c r="BF539" s="74"/>
      <c r="BG539" s="74"/>
      <c r="BH539" s="74"/>
      <c r="BI539" s="74"/>
      <c r="BJ539" s="74"/>
      <c r="BK539" s="74"/>
      <c r="BL539" s="74"/>
      <c r="BM539" s="47">
        <f t="shared" si="358"/>
        <v>0</v>
      </c>
      <c r="BN539" s="60"/>
      <c r="BO539" s="60">
        <f t="shared" si="345"/>
        <v>0</v>
      </c>
      <c r="BP539" s="142"/>
      <c r="BQ539" s="137"/>
      <c r="BR539" s="146">
        <v>20</v>
      </c>
      <c r="BS539" s="63">
        <f t="shared" si="335"/>
        <v>14.333333333333334</v>
      </c>
      <c r="BT539" s="63">
        <v>15</v>
      </c>
      <c r="BU539" s="577">
        <v>20</v>
      </c>
      <c r="BV539" s="566"/>
      <c r="BW539" s="139"/>
      <c r="BX539" s="59"/>
      <c r="BY539" s="59"/>
      <c r="BZ539" s="139"/>
      <c r="CA539" s="5">
        <f t="shared" si="336"/>
        <v>2.4</v>
      </c>
      <c r="CB539" s="59">
        <f t="shared" si="337"/>
        <v>1.05</v>
      </c>
      <c r="CC539" s="587"/>
      <c r="CD539" s="596">
        <f t="shared" si="330"/>
        <v>1.7250000000000001</v>
      </c>
      <c r="CE539" s="5">
        <f t="shared" si="331"/>
        <v>34.5</v>
      </c>
      <c r="CF539" s="724"/>
      <c r="CG539" s="606"/>
      <c r="CH539" s="707" t="str">
        <f t="shared" si="349"/>
        <v/>
      </c>
      <c r="CI539" s="59" t="str">
        <f t="shared" si="350"/>
        <v/>
      </c>
      <c r="CJ539" s="530" t="e">
        <f t="shared" si="329"/>
        <v>#VALUE!</v>
      </c>
      <c r="CK539" s="727"/>
      <c r="CL539" s="792"/>
    </row>
    <row r="540" spans="1:90" ht="13.15" customHeight="1" x14ac:dyDescent="0.25">
      <c r="A540" s="735"/>
      <c r="B540" s="141"/>
      <c r="C540" s="712"/>
      <c r="D540" s="383">
        <v>534</v>
      </c>
      <c r="E540" s="131" t="s">
        <v>1147</v>
      </c>
      <c r="F540" s="182" t="s">
        <v>1148</v>
      </c>
      <c r="G540" s="293" t="s">
        <v>1264</v>
      </c>
      <c r="H540" s="9">
        <v>25</v>
      </c>
      <c r="I540" s="9">
        <v>2.7</v>
      </c>
      <c r="J540" s="42">
        <f t="shared" si="351"/>
        <v>1.9918699186991871</v>
      </c>
      <c r="K540" s="9">
        <v>2.4500000000000002</v>
      </c>
      <c r="L540" s="9">
        <f t="shared" si="328"/>
        <v>49.796747967479682</v>
      </c>
      <c r="M540" s="9">
        <f t="shared" si="359"/>
        <v>61.250000000000007</v>
      </c>
      <c r="N540" s="140">
        <f t="shared" si="342"/>
        <v>2.7195000000000005</v>
      </c>
      <c r="O540" s="10">
        <f t="shared" si="339"/>
        <v>0.85750000000000004</v>
      </c>
      <c r="P540" s="10">
        <f t="shared" si="360"/>
        <v>67.987500000000011</v>
      </c>
      <c r="Q540" s="11">
        <f t="shared" si="340"/>
        <v>3.3075000000000001</v>
      </c>
      <c r="R540" s="12">
        <f t="shared" si="361"/>
        <v>82.6875</v>
      </c>
      <c r="S540" s="4">
        <f t="shared" si="343"/>
        <v>2.94</v>
      </c>
      <c r="T540" s="137">
        <f t="shared" si="362"/>
        <v>73.5</v>
      </c>
      <c r="U540" s="43"/>
      <c r="V540" s="43">
        <v>2</v>
      </c>
      <c r="W540" s="43">
        <v>2</v>
      </c>
      <c r="X540" s="43"/>
      <c r="Y540" s="43"/>
      <c r="Z540" s="43"/>
      <c r="AA540" s="43"/>
      <c r="AB540" s="43"/>
      <c r="AC540" s="43"/>
      <c r="AD540" s="43"/>
      <c r="AE540" s="43"/>
      <c r="AF540" s="43"/>
      <c r="AG540" s="44">
        <f t="shared" si="346"/>
        <v>4</v>
      </c>
      <c r="AH540" s="44">
        <v>2.7</v>
      </c>
      <c r="AI540" s="44">
        <v>1.22</v>
      </c>
      <c r="AJ540" s="44">
        <f t="shared" si="347"/>
        <v>4.88</v>
      </c>
      <c r="AK540" s="43">
        <v>2</v>
      </c>
      <c r="AL540" s="43"/>
      <c r="AM540" s="43">
        <v>1</v>
      </c>
      <c r="AN540" s="43">
        <v>1</v>
      </c>
      <c r="AO540" s="43"/>
      <c r="AP540" s="54"/>
      <c r="AQ540" s="54"/>
      <c r="AR540" s="54"/>
      <c r="AS540" s="54"/>
      <c r="AT540" s="54"/>
      <c r="AU540" s="54"/>
      <c r="AV540" s="54"/>
      <c r="AW540" s="45">
        <f t="shared" si="344"/>
        <v>4</v>
      </c>
      <c r="AX540" s="51">
        <v>2.94</v>
      </c>
      <c r="AY540" s="51">
        <v>1.39</v>
      </c>
      <c r="AZ540" s="51">
        <f t="shared" si="348"/>
        <v>5.56</v>
      </c>
      <c r="BA540" s="74"/>
      <c r="BB540" s="74"/>
      <c r="BC540" s="74"/>
      <c r="BD540" s="74"/>
      <c r="BE540" s="74"/>
      <c r="BF540" s="74"/>
      <c r="BG540" s="74"/>
      <c r="BH540" s="74"/>
      <c r="BI540" s="74"/>
      <c r="BJ540" s="74"/>
      <c r="BK540" s="74"/>
      <c r="BL540" s="74"/>
      <c r="BM540" s="47">
        <f t="shared" si="358"/>
        <v>0</v>
      </c>
      <c r="BN540" s="60"/>
      <c r="BO540" s="60">
        <f t="shared" si="345"/>
        <v>0</v>
      </c>
      <c r="BP540" s="142"/>
      <c r="BQ540" s="137"/>
      <c r="BR540" s="146">
        <v>25</v>
      </c>
      <c r="BS540" s="63">
        <f t="shared" si="335"/>
        <v>11</v>
      </c>
      <c r="BT540" s="63">
        <f>20</f>
        <v>20</v>
      </c>
      <c r="BU540" s="577">
        <v>25</v>
      </c>
      <c r="BV540" s="566"/>
      <c r="BW540" s="139"/>
      <c r="BX540" s="59"/>
      <c r="BY540" s="59"/>
      <c r="BZ540" s="139"/>
      <c r="CA540" s="5">
        <f t="shared" si="336"/>
        <v>2.7</v>
      </c>
      <c r="CB540" s="59">
        <f t="shared" si="337"/>
        <v>1.22</v>
      </c>
      <c r="CC540" s="587"/>
      <c r="CD540" s="596">
        <f t="shared" si="330"/>
        <v>1.96</v>
      </c>
      <c r="CE540" s="5">
        <f t="shared" si="331"/>
        <v>49</v>
      </c>
      <c r="CF540" s="724"/>
      <c r="CG540" s="606"/>
      <c r="CH540" s="707" t="str">
        <f t="shared" si="349"/>
        <v/>
      </c>
      <c r="CI540" s="59" t="str">
        <f t="shared" si="350"/>
        <v/>
      </c>
      <c r="CJ540" s="530" t="e">
        <f t="shared" si="329"/>
        <v>#VALUE!</v>
      </c>
      <c r="CK540" s="727"/>
      <c r="CL540" s="792"/>
    </row>
    <row r="541" spans="1:90" ht="13.15" customHeight="1" x14ac:dyDescent="0.25">
      <c r="A541" s="735"/>
      <c r="B541" s="141"/>
      <c r="C541" s="712"/>
      <c r="D541" s="383">
        <v>535</v>
      </c>
      <c r="E541" s="131" t="s">
        <v>1149</v>
      </c>
      <c r="F541" s="182" t="s">
        <v>1150</v>
      </c>
      <c r="G541" s="293" t="s">
        <v>1264</v>
      </c>
      <c r="H541" s="9">
        <v>10</v>
      </c>
      <c r="I541" s="9">
        <v>5.2</v>
      </c>
      <c r="J541" s="42">
        <f t="shared" si="351"/>
        <v>2.4146341463414638</v>
      </c>
      <c r="K541" s="9">
        <v>2.97</v>
      </c>
      <c r="L541" s="9">
        <f t="shared" si="328"/>
        <v>24.146341463414636</v>
      </c>
      <c r="M541" s="9">
        <f t="shared" si="359"/>
        <v>29.700000000000003</v>
      </c>
      <c r="N541" s="140">
        <f t="shared" si="342"/>
        <v>3.2967000000000004</v>
      </c>
      <c r="O541" s="10">
        <f t="shared" si="339"/>
        <v>1.0395000000000001</v>
      </c>
      <c r="P541" s="10">
        <f t="shared" si="360"/>
        <v>32.967000000000006</v>
      </c>
      <c r="Q541" s="11">
        <f t="shared" si="340"/>
        <v>4.0095000000000001</v>
      </c>
      <c r="R541" s="12">
        <f t="shared" si="361"/>
        <v>40.094999999999999</v>
      </c>
      <c r="S541" s="4">
        <f t="shared" si="343"/>
        <v>3.5640000000000001</v>
      </c>
      <c r="T541" s="137">
        <f t="shared" si="362"/>
        <v>35.64</v>
      </c>
      <c r="U541" s="43"/>
      <c r="V541" s="43"/>
      <c r="W541" s="43">
        <v>2</v>
      </c>
      <c r="X541" s="43"/>
      <c r="Y541" s="43"/>
      <c r="Z541" s="43"/>
      <c r="AA541" s="43"/>
      <c r="AB541" s="43"/>
      <c r="AC541" s="43"/>
      <c r="AD541" s="43"/>
      <c r="AE541" s="43"/>
      <c r="AF541" s="43"/>
      <c r="AG541" s="44">
        <f t="shared" si="346"/>
        <v>2</v>
      </c>
      <c r="AH541" s="44">
        <v>5.2</v>
      </c>
      <c r="AI541" s="44">
        <v>1.66</v>
      </c>
      <c r="AJ541" s="44">
        <f t="shared" si="347"/>
        <v>3.32</v>
      </c>
      <c r="AK541" s="43">
        <v>2</v>
      </c>
      <c r="AL541" s="43"/>
      <c r="AM541" s="43"/>
      <c r="AN541" s="43"/>
      <c r="AO541" s="43"/>
      <c r="AP541" s="54"/>
      <c r="AQ541" s="54"/>
      <c r="AR541" s="54"/>
      <c r="AS541" s="54"/>
      <c r="AT541" s="54"/>
      <c r="AU541" s="54"/>
      <c r="AV541" s="54"/>
      <c r="AW541" s="45">
        <f t="shared" si="344"/>
        <v>2</v>
      </c>
      <c r="AX541" s="51">
        <v>3.5640000000000001</v>
      </c>
      <c r="AY541" s="45">
        <v>1.9</v>
      </c>
      <c r="AZ541" s="51">
        <f t="shared" si="348"/>
        <v>3.8</v>
      </c>
      <c r="BA541" s="43"/>
      <c r="BB541" s="43"/>
      <c r="BC541" s="43"/>
      <c r="BD541" s="43"/>
      <c r="BE541" s="43"/>
      <c r="BF541" s="74"/>
      <c r="BG541" s="74"/>
      <c r="BH541" s="74"/>
      <c r="BI541" s="74"/>
      <c r="BJ541" s="74"/>
      <c r="BK541" s="43"/>
      <c r="BL541" s="43"/>
      <c r="BM541" s="47">
        <f t="shared" si="358"/>
        <v>0</v>
      </c>
      <c r="BN541" s="59"/>
      <c r="BO541" s="60">
        <f t="shared" si="345"/>
        <v>0</v>
      </c>
      <c r="BP541" s="142"/>
      <c r="BQ541" s="137"/>
      <c r="BR541" s="138">
        <v>10</v>
      </c>
      <c r="BS541" s="63">
        <f t="shared" si="335"/>
        <v>4.666666666666667</v>
      </c>
      <c r="BT541" s="63">
        <f>BR541</f>
        <v>10</v>
      </c>
      <c r="BU541" s="577">
        <f>BR541</f>
        <v>10</v>
      </c>
      <c r="BV541" s="566"/>
      <c r="BW541" s="139"/>
      <c r="BX541" s="59"/>
      <c r="BY541" s="59"/>
      <c r="BZ541" s="139"/>
      <c r="CA541" s="5">
        <f t="shared" si="336"/>
        <v>3.5640000000000001</v>
      </c>
      <c r="CB541" s="59">
        <f t="shared" si="337"/>
        <v>1.66</v>
      </c>
      <c r="CC541" s="587"/>
      <c r="CD541" s="596">
        <f t="shared" si="330"/>
        <v>2.6120000000000001</v>
      </c>
      <c r="CE541" s="5">
        <f t="shared" si="331"/>
        <v>26.12</v>
      </c>
      <c r="CF541" s="724"/>
      <c r="CG541" s="606"/>
      <c r="CH541" s="707" t="str">
        <f t="shared" si="349"/>
        <v/>
      </c>
      <c r="CI541" s="59" t="str">
        <f t="shared" si="350"/>
        <v/>
      </c>
      <c r="CJ541" s="530" t="e">
        <f t="shared" si="329"/>
        <v>#VALUE!</v>
      </c>
      <c r="CK541" s="727"/>
      <c r="CL541" s="792"/>
    </row>
    <row r="542" spans="1:90" ht="13.15" customHeight="1" x14ac:dyDescent="0.25">
      <c r="A542" s="735"/>
      <c r="B542" s="141"/>
      <c r="C542" s="712"/>
      <c r="D542" s="383">
        <v>536</v>
      </c>
      <c r="E542" s="131" t="s">
        <v>1151</v>
      </c>
      <c r="F542" s="182" t="s">
        <v>1152</v>
      </c>
      <c r="G542" s="293" t="s">
        <v>1264</v>
      </c>
      <c r="H542" s="9">
        <v>20</v>
      </c>
      <c r="I542" s="9">
        <v>0.85</v>
      </c>
      <c r="J542" s="42">
        <f t="shared" si="351"/>
        <v>0.65040650406504075</v>
      </c>
      <c r="K542" s="9">
        <v>0.8</v>
      </c>
      <c r="L542" s="9">
        <f t="shared" si="328"/>
        <v>13.008130081300813</v>
      </c>
      <c r="M542" s="9">
        <f t="shared" si="359"/>
        <v>16</v>
      </c>
      <c r="N542" s="140">
        <f t="shared" si="342"/>
        <v>0.88800000000000012</v>
      </c>
      <c r="O542" s="10">
        <f t="shared" si="339"/>
        <v>0.27999999999999997</v>
      </c>
      <c r="P542" s="10">
        <f t="shared" si="360"/>
        <v>17.760000000000002</v>
      </c>
      <c r="Q542" s="11">
        <f t="shared" si="340"/>
        <v>1.08</v>
      </c>
      <c r="R542" s="12">
        <f t="shared" si="361"/>
        <v>21.6</v>
      </c>
      <c r="S542" s="4">
        <f t="shared" si="343"/>
        <v>0.96</v>
      </c>
      <c r="T542" s="137">
        <f t="shared" si="362"/>
        <v>19.2</v>
      </c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4">
        <f t="shared" si="346"/>
        <v>0</v>
      </c>
      <c r="AH542" s="44">
        <v>0.85</v>
      </c>
      <c r="AI542" s="44">
        <v>0.28000000000000003</v>
      </c>
      <c r="AJ542" s="44">
        <f t="shared" si="347"/>
        <v>0</v>
      </c>
      <c r="AK542" s="43"/>
      <c r="AL542" s="43"/>
      <c r="AM542" s="43"/>
      <c r="AN542" s="43">
        <v>3</v>
      </c>
      <c r="AO542" s="43"/>
      <c r="AP542" s="54"/>
      <c r="AQ542" s="54"/>
      <c r="AR542" s="54"/>
      <c r="AS542" s="54"/>
      <c r="AT542" s="54"/>
      <c r="AU542" s="54"/>
      <c r="AV542" s="54"/>
      <c r="AW542" s="45">
        <f t="shared" si="344"/>
        <v>3</v>
      </c>
      <c r="AX542" s="51">
        <v>0.96</v>
      </c>
      <c r="AY542" s="51">
        <v>0.31</v>
      </c>
      <c r="AZ542" s="51">
        <f t="shared" si="348"/>
        <v>0.92999999999999994</v>
      </c>
      <c r="BA542" s="74"/>
      <c r="BB542" s="74"/>
      <c r="BC542" s="74"/>
      <c r="BD542" s="74"/>
      <c r="BE542" s="74"/>
      <c r="BF542" s="74"/>
      <c r="BG542" s="74"/>
      <c r="BH542" s="74"/>
      <c r="BI542" s="74"/>
      <c r="BJ542" s="74"/>
      <c r="BK542" s="74"/>
      <c r="BL542" s="74"/>
      <c r="BM542" s="47">
        <f t="shared" si="358"/>
        <v>0</v>
      </c>
      <c r="BN542" s="60"/>
      <c r="BO542" s="60">
        <f t="shared" si="345"/>
        <v>0</v>
      </c>
      <c r="BP542" s="141"/>
      <c r="BQ542" s="137"/>
      <c r="BR542" s="138">
        <v>20</v>
      </c>
      <c r="BS542" s="63">
        <f t="shared" si="335"/>
        <v>7.666666666666667</v>
      </c>
      <c r="BT542" s="63">
        <f>BR542</f>
        <v>20</v>
      </c>
      <c r="BU542" s="577">
        <f>BR542</f>
        <v>20</v>
      </c>
      <c r="BV542" s="566"/>
      <c r="BW542" s="139"/>
      <c r="BX542" s="59"/>
      <c r="BY542" s="59"/>
      <c r="BZ542" s="139"/>
      <c r="CA542" s="5">
        <f t="shared" si="336"/>
        <v>0.85</v>
      </c>
      <c r="CB542" s="59">
        <f t="shared" si="337"/>
        <v>0.28000000000000003</v>
      </c>
      <c r="CC542" s="587"/>
      <c r="CD542" s="596">
        <f t="shared" si="330"/>
        <v>0.56499999999999995</v>
      </c>
      <c r="CE542" s="5">
        <f t="shared" si="331"/>
        <v>11.299999999999999</v>
      </c>
      <c r="CF542" s="724"/>
      <c r="CG542" s="606"/>
      <c r="CH542" s="707" t="str">
        <f t="shared" si="349"/>
        <v/>
      </c>
      <c r="CI542" s="59" t="str">
        <f t="shared" si="350"/>
        <v/>
      </c>
      <c r="CJ542" s="530" t="e">
        <f t="shared" si="329"/>
        <v>#VALUE!</v>
      </c>
      <c r="CK542" s="727"/>
      <c r="CL542" s="792"/>
    </row>
    <row r="543" spans="1:90" ht="13.15" customHeight="1" x14ac:dyDescent="0.25">
      <c r="A543" s="735"/>
      <c r="B543" s="141"/>
      <c r="C543" s="712"/>
      <c r="D543" s="383">
        <v>537</v>
      </c>
      <c r="E543" s="131" t="s">
        <v>1153</v>
      </c>
      <c r="F543" s="182" t="s">
        <v>1154</v>
      </c>
      <c r="G543" s="293" t="s">
        <v>1264</v>
      </c>
      <c r="H543" s="9">
        <v>10</v>
      </c>
      <c r="I543" s="80"/>
      <c r="J543" s="81">
        <f t="shared" si="351"/>
        <v>0.65040650406504075</v>
      </c>
      <c r="K543" s="80">
        <v>0.8</v>
      </c>
      <c r="L543" s="80">
        <f t="shared" si="328"/>
        <v>6.5040650406504064</v>
      </c>
      <c r="M543" s="80">
        <f t="shared" si="359"/>
        <v>8</v>
      </c>
      <c r="N543" s="140">
        <f t="shared" si="342"/>
        <v>0.88800000000000012</v>
      </c>
      <c r="O543" s="10">
        <f t="shared" si="339"/>
        <v>0.27999999999999997</v>
      </c>
      <c r="P543" s="10">
        <f t="shared" si="360"/>
        <v>8.8800000000000008</v>
      </c>
      <c r="Q543" s="11">
        <f t="shared" si="340"/>
        <v>1.08</v>
      </c>
      <c r="R543" s="12">
        <f t="shared" si="361"/>
        <v>10.8</v>
      </c>
      <c r="S543" s="4">
        <f t="shared" si="343"/>
        <v>0.96</v>
      </c>
      <c r="T543" s="137">
        <f t="shared" si="362"/>
        <v>9.6</v>
      </c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>
        <v>1</v>
      </c>
      <c r="AG543" s="44">
        <f t="shared" si="346"/>
        <v>0</v>
      </c>
      <c r="AH543" s="63"/>
      <c r="AI543" s="63"/>
      <c r="AJ543" s="63">
        <f t="shared" si="347"/>
        <v>0</v>
      </c>
      <c r="AK543" s="43"/>
      <c r="AL543" s="43"/>
      <c r="AM543" s="43"/>
      <c r="AN543" s="43">
        <v>2</v>
      </c>
      <c r="AO543" s="43"/>
      <c r="AP543" s="54"/>
      <c r="AQ543" s="54"/>
      <c r="AR543" s="54"/>
      <c r="AS543" s="54"/>
      <c r="AT543" s="54"/>
      <c r="AU543" s="54"/>
      <c r="AV543" s="54"/>
      <c r="AW543" s="45">
        <f t="shared" si="344"/>
        <v>3</v>
      </c>
      <c r="AX543" s="51">
        <v>0.96</v>
      </c>
      <c r="AY543" s="45">
        <v>0.36</v>
      </c>
      <c r="AZ543" s="51">
        <f t="shared" si="348"/>
        <v>1.08</v>
      </c>
      <c r="BA543" s="43"/>
      <c r="BB543" s="43"/>
      <c r="BC543" s="43"/>
      <c r="BD543" s="43"/>
      <c r="BE543" s="43"/>
      <c r="BF543" s="74"/>
      <c r="BG543" s="74"/>
      <c r="BH543" s="74"/>
      <c r="BI543" s="74"/>
      <c r="BJ543" s="74"/>
      <c r="BK543" s="43"/>
      <c r="BL543" s="43"/>
      <c r="BM543" s="47">
        <f t="shared" si="358"/>
        <v>0</v>
      </c>
      <c r="BN543" s="59"/>
      <c r="BO543" s="60">
        <f t="shared" si="345"/>
        <v>0</v>
      </c>
      <c r="BP543" s="141"/>
      <c r="BQ543" s="137"/>
      <c r="BR543" s="138">
        <v>10</v>
      </c>
      <c r="BS543" s="63">
        <f t="shared" si="335"/>
        <v>4.333333333333333</v>
      </c>
      <c r="BT543" s="63">
        <f>BR543</f>
        <v>10</v>
      </c>
      <c r="BU543" s="577">
        <f>BR543</f>
        <v>10</v>
      </c>
      <c r="BV543" s="566"/>
      <c r="BW543" s="139"/>
      <c r="BX543" s="59"/>
      <c r="BY543" s="59"/>
      <c r="BZ543" s="139"/>
      <c r="CA543" s="5">
        <f t="shared" si="336"/>
        <v>0.96</v>
      </c>
      <c r="CB543" s="59">
        <f t="shared" si="337"/>
        <v>0.36</v>
      </c>
      <c r="CC543" s="587"/>
      <c r="CD543" s="596">
        <f t="shared" si="330"/>
        <v>0.65999999999999992</v>
      </c>
      <c r="CE543" s="5">
        <f t="shared" si="331"/>
        <v>6.6</v>
      </c>
      <c r="CF543" s="724"/>
      <c r="CG543" s="606"/>
      <c r="CH543" s="707" t="str">
        <f t="shared" si="349"/>
        <v/>
      </c>
      <c r="CI543" s="59" t="str">
        <f t="shared" si="350"/>
        <v/>
      </c>
      <c r="CJ543" s="530" t="e">
        <f t="shared" si="329"/>
        <v>#VALUE!</v>
      </c>
      <c r="CK543" s="727"/>
      <c r="CL543" s="792"/>
    </row>
    <row r="544" spans="1:90" ht="13.15" customHeight="1" x14ac:dyDescent="0.25">
      <c r="A544" s="735"/>
      <c r="B544" s="141"/>
      <c r="C544" s="712"/>
      <c r="D544" s="383">
        <v>538</v>
      </c>
      <c r="E544" s="131" t="s">
        <v>1155</v>
      </c>
      <c r="F544" s="182" t="s">
        <v>1156</v>
      </c>
      <c r="G544" s="293" t="s">
        <v>1264</v>
      </c>
      <c r="H544" s="9">
        <v>20</v>
      </c>
      <c r="I544" s="9">
        <v>1.05</v>
      </c>
      <c r="J544" s="42">
        <f>K544/1.23</f>
        <v>0.79674796747967491</v>
      </c>
      <c r="K544" s="9">
        <v>0.98000000000000009</v>
      </c>
      <c r="L544" s="9">
        <f t="shared" si="328"/>
        <v>15.934959349593496</v>
      </c>
      <c r="M544" s="9">
        <f>H544*K544</f>
        <v>19.600000000000001</v>
      </c>
      <c r="N544" s="140">
        <f>K544*1.11</f>
        <v>1.0878000000000001</v>
      </c>
      <c r="O544" s="10">
        <f>K544*35%</f>
        <v>0.34300000000000003</v>
      </c>
      <c r="P544" s="10">
        <f>N544*H544</f>
        <v>21.756</v>
      </c>
      <c r="Q544" s="11">
        <f>K544+O544</f>
        <v>1.3230000000000002</v>
      </c>
      <c r="R544" s="12">
        <f>Q544*H544</f>
        <v>26.460000000000004</v>
      </c>
      <c r="S544" s="4">
        <f>K544*1.2</f>
        <v>1.1760000000000002</v>
      </c>
      <c r="T544" s="137">
        <f>H544*S544</f>
        <v>23.520000000000003</v>
      </c>
      <c r="U544" s="43"/>
      <c r="V544" s="43">
        <f>2+1</f>
        <v>3</v>
      </c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4">
        <f>SUM(U544:AE544)</f>
        <v>3</v>
      </c>
      <c r="AH544" s="44">
        <v>1.05</v>
      </c>
      <c r="AI544" s="44">
        <v>0.32</v>
      </c>
      <c r="AJ544" s="44">
        <f>AG544*AI544</f>
        <v>0.96</v>
      </c>
      <c r="AK544" s="43"/>
      <c r="AL544" s="43">
        <v>1</v>
      </c>
      <c r="AM544" s="43"/>
      <c r="AN544" s="43">
        <v>4</v>
      </c>
      <c r="AO544" s="43">
        <v>1</v>
      </c>
      <c r="AP544" s="54"/>
      <c r="AQ544" s="54"/>
      <c r="AR544" s="54"/>
      <c r="AS544" s="54"/>
      <c r="AT544" s="54"/>
      <c r="AU544" s="54"/>
      <c r="AV544" s="54"/>
      <c r="AW544" s="45">
        <f>SUM(AK544:AV544)+AF544</f>
        <v>6</v>
      </c>
      <c r="AX544" s="51">
        <v>1.1759999999999999</v>
      </c>
      <c r="AY544" s="51">
        <v>0.36</v>
      </c>
      <c r="AZ544" s="51">
        <f>AW544*AY544</f>
        <v>2.16</v>
      </c>
      <c r="BA544" s="74"/>
      <c r="BB544" s="74"/>
      <c r="BC544" s="74"/>
      <c r="BD544" s="74"/>
      <c r="BE544" s="74"/>
      <c r="BF544" s="74"/>
      <c r="BG544" s="74"/>
      <c r="BH544" s="74"/>
      <c r="BI544" s="74"/>
      <c r="BJ544" s="74"/>
      <c r="BK544" s="74"/>
      <c r="BL544" s="74"/>
      <c r="BM544" s="47">
        <f>SUM(BA544:BL544)</f>
        <v>0</v>
      </c>
      <c r="BN544" s="60"/>
      <c r="BO544" s="60">
        <f>BM544*BN544</f>
        <v>0</v>
      </c>
      <c r="BP544" s="142"/>
      <c r="BQ544" s="137"/>
      <c r="BR544" s="138">
        <v>20</v>
      </c>
      <c r="BS544" s="63">
        <f t="shared" si="335"/>
        <v>9.6666666666666661</v>
      </c>
      <c r="BT544" s="63">
        <f>BR544</f>
        <v>20</v>
      </c>
      <c r="BU544" s="577">
        <f>BR544</f>
        <v>20</v>
      </c>
      <c r="BV544" s="566"/>
      <c r="BW544" s="139"/>
      <c r="BX544" s="59"/>
      <c r="BY544" s="59"/>
      <c r="BZ544" s="139"/>
      <c r="CA544" s="5">
        <f t="shared" si="336"/>
        <v>1.05</v>
      </c>
      <c r="CB544" s="59">
        <f t="shared" si="337"/>
        <v>0.32</v>
      </c>
      <c r="CC544" s="587"/>
      <c r="CD544" s="596">
        <f>IF(CA544=0,CB544,(CA544+CB544)/2)</f>
        <v>0.68500000000000005</v>
      </c>
      <c r="CE544" s="5">
        <f>BU544*CD544</f>
        <v>13.700000000000001</v>
      </c>
      <c r="CF544" s="724"/>
      <c r="CG544" s="606"/>
      <c r="CH544" s="707" t="str">
        <f t="shared" si="349"/>
        <v/>
      </c>
      <c r="CI544" s="59" t="str">
        <f t="shared" si="350"/>
        <v/>
      </c>
      <c r="CJ544" s="530" t="e">
        <f t="shared" si="329"/>
        <v>#VALUE!</v>
      </c>
      <c r="CK544" s="727"/>
      <c r="CL544" s="792"/>
    </row>
    <row r="545" spans="1:90" ht="13.15" customHeight="1" x14ac:dyDescent="0.25">
      <c r="A545" s="735"/>
      <c r="B545" s="348">
        <v>118</v>
      </c>
      <c r="C545" s="712"/>
      <c r="D545" s="383">
        <v>539</v>
      </c>
      <c r="E545" s="131" t="s">
        <v>1241</v>
      </c>
      <c r="F545" s="182" t="s">
        <v>1242</v>
      </c>
      <c r="G545" s="293" t="s">
        <v>1266</v>
      </c>
      <c r="H545" s="9">
        <v>15</v>
      </c>
      <c r="I545" s="80"/>
      <c r="J545" s="81">
        <f t="shared" si="351"/>
        <v>2.0325203252032522</v>
      </c>
      <c r="K545" s="80">
        <v>2.5</v>
      </c>
      <c r="L545" s="80">
        <f t="shared" si="328"/>
        <v>30.487804878048781</v>
      </c>
      <c r="M545" s="80">
        <f t="shared" si="359"/>
        <v>37.5</v>
      </c>
      <c r="N545" s="140">
        <f>K545*1.11</f>
        <v>2.7750000000000004</v>
      </c>
      <c r="O545" s="10">
        <f>K545*35%</f>
        <v>0.875</v>
      </c>
      <c r="P545" s="10">
        <f t="shared" si="360"/>
        <v>41.625000000000007</v>
      </c>
      <c r="Q545" s="11">
        <f>K545+O545</f>
        <v>3.375</v>
      </c>
      <c r="R545" s="12">
        <f t="shared" si="361"/>
        <v>50.625</v>
      </c>
      <c r="S545" s="4">
        <f>K545*1.2</f>
        <v>3</v>
      </c>
      <c r="T545" s="137">
        <f t="shared" si="362"/>
        <v>45</v>
      </c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4">
        <f t="shared" si="346"/>
        <v>0</v>
      </c>
      <c r="AH545" s="63"/>
      <c r="AI545" s="63"/>
      <c r="AJ545" s="63">
        <f t="shared" si="347"/>
        <v>0</v>
      </c>
      <c r="AK545" s="43"/>
      <c r="AL545" s="43"/>
      <c r="AM545" s="43"/>
      <c r="AN545" s="43">
        <v>5</v>
      </c>
      <c r="AO545" s="43"/>
      <c r="AP545" s="54"/>
      <c r="AQ545" s="54"/>
      <c r="AR545" s="54"/>
      <c r="AS545" s="54"/>
      <c r="AT545" s="54"/>
      <c r="AU545" s="54"/>
      <c r="AV545" s="54"/>
      <c r="AW545" s="45">
        <f>SUM(AK545:AV545)+AF545</f>
        <v>5</v>
      </c>
      <c r="AX545" s="51">
        <v>3</v>
      </c>
      <c r="AY545" s="51">
        <v>2</v>
      </c>
      <c r="AZ545" s="51">
        <f t="shared" si="348"/>
        <v>10</v>
      </c>
      <c r="BA545" s="74"/>
      <c r="BB545" s="74"/>
      <c r="BC545" s="74"/>
      <c r="BD545" s="74"/>
      <c r="BE545" s="74"/>
      <c r="BF545" s="74"/>
      <c r="BG545" s="74"/>
      <c r="BH545" s="74"/>
      <c r="BI545" s="74"/>
      <c r="BJ545" s="74"/>
      <c r="BK545" s="74"/>
      <c r="BL545" s="74"/>
      <c r="BM545" s="47">
        <f>SUM(BA545:BL545)</f>
        <v>0</v>
      </c>
      <c r="BN545" s="60"/>
      <c r="BO545" s="60">
        <f t="shared" si="345"/>
        <v>0</v>
      </c>
      <c r="BP545" s="141"/>
      <c r="BQ545" s="137"/>
      <c r="BR545" s="138">
        <v>15</v>
      </c>
      <c r="BS545" s="63">
        <f t="shared" si="335"/>
        <v>6.666666666666667</v>
      </c>
      <c r="BT545" s="63">
        <f>BR545</f>
        <v>15</v>
      </c>
      <c r="BU545" s="577">
        <f>BR545</f>
        <v>15</v>
      </c>
      <c r="BV545" s="566"/>
      <c r="BW545" s="139"/>
      <c r="BX545" s="59"/>
      <c r="BY545" s="59"/>
      <c r="BZ545" s="139"/>
      <c r="CA545" s="5">
        <f t="shared" si="336"/>
        <v>3</v>
      </c>
      <c r="CB545" s="59">
        <f t="shared" si="337"/>
        <v>2</v>
      </c>
      <c r="CC545" s="587"/>
      <c r="CD545" s="596">
        <f t="shared" si="330"/>
        <v>2.5</v>
      </c>
      <c r="CE545" s="5">
        <f t="shared" si="331"/>
        <v>37.5</v>
      </c>
      <c r="CF545" s="724"/>
      <c r="CG545" s="606"/>
      <c r="CH545" s="707" t="str">
        <f t="shared" si="349"/>
        <v/>
      </c>
      <c r="CI545" s="59" t="str">
        <f t="shared" si="350"/>
        <v/>
      </c>
      <c r="CJ545" s="530" t="e">
        <f t="shared" si="329"/>
        <v>#VALUE!</v>
      </c>
      <c r="CK545" s="727"/>
      <c r="CL545" s="792"/>
    </row>
    <row r="546" spans="1:90" ht="13.15" customHeight="1" thickBot="1" x14ac:dyDescent="0.3">
      <c r="A546" s="736"/>
      <c r="B546" s="351"/>
      <c r="C546" s="713"/>
      <c r="D546" s="384">
        <v>540</v>
      </c>
      <c r="E546" s="202" t="s">
        <v>1243</v>
      </c>
      <c r="F546" s="203" t="s">
        <v>1244</v>
      </c>
      <c r="G546" s="294" t="s">
        <v>1266</v>
      </c>
      <c r="H546" s="101">
        <v>5</v>
      </c>
      <c r="I546" s="102"/>
      <c r="J546" s="103">
        <f t="shared" si="351"/>
        <v>3.333333333333333</v>
      </c>
      <c r="K546" s="102">
        <v>4.0999999999999996</v>
      </c>
      <c r="L546" s="102">
        <f t="shared" si="328"/>
        <v>16.666666666666668</v>
      </c>
      <c r="M546" s="102">
        <f t="shared" si="359"/>
        <v>20.5</v>
      </c>
      <c r="N546" s="204">
        <f>K546*1.11</f>
        <v>4.5510000000000002</v>
      </c>
      <c r="O546" s="19">
        <f>K546*35%</f>
        <v>1.4349999999999998</v>
      </c>
      <c r="P546" s="19">
        <f t="shared" si="360"/>
        <v>22.755000000000003</v>
      </c>
      <c r="Q546" s="20">
        <f>K546+O546</f>
        <v>5.5349999999999993</v>
      </c>
      <c r="R546" s="21">
        <f t="shared" si="361"/>
        <v>27.674999999999997</v>
      </c>
      <c r="S546" s="205">
        <f>K546*1.2</f>
        <v>4.919999999999999</v>
      </c>
      <c r="T546" s="206">
        <f t="shared" si="362"/>
        <v>24.599999999999994</v>
      </c>
      <c r="U546" s="104"/>
      <c r="V546" s="104"/>
      <c r="W546" s="104">
        <f>6.5+16</f>
        <v>22.5</v>
      </c>
      <c r="X546" s="104"/>
      <c r="Y546" s="104"/>
      <c r="Z546" s="104"/>
      <c r="AA546" s="104"/>
      <c r="AB546" s="104"/>
      <c r="AC546" s="104"/>
      <c r="AD546" s="104"/>
      <c r="AE546" s="104"/>
      <c r="AF546" s="104"/>
      <c r="AG546" s="105">
        <f t="shared" si="346"/>
        <v>22.5</v>
      </c>
      <c r="AH546" s="260"/>
      <c r="AI546" s="260">
        <v>4.3</v>
      </c>
      <c r="AJ546" s="260">
        <f t="shared" si="347"/>
        <v>96.75</v>
      </c>
      <c r="AK546" s="104">
        <f>7.4+6</f>
        <v>13.4</v>
      </c>
      <c r="AL546" s="104"/>
      <c r="AM546" s="104"/>
      <c r="AN546" s="104"/>
      <c r="AO546" s="104"/>
      <c r="AP546" s="107"/>
      <c r="AQ546" s="107"/>
      <c r="AR546" s="107"/>
      <c r="AS546" s="107"/>
      <c r="AT546" s="107"/>
      <c r="AU546" s="107"/>
      <c r="AV546" s="107"/>
      <c r="AW546" s="108">
        <f>SUM(AK546:AV546)+AF546</f>
        <v>13.4</v>
      </c>
      <c r="AX546" s="109">
        <v>4.92</v>
      </c>
      <c r="AY546" s="108">
        <v>2</v>
      </c>
      <c r="AZ546" s="109">
        <f t="shared" si="348"/>
        <v>26.8</v>
      </c>
      <c r="BA546" s="104"/>
      <c r="BB546" s="104"/>
      <c r="BC546" s="104"/>
      <c r="BD546" s="104"/>
      <c r="BE546" s="104"/>
      <c r="BF546" s="110"/>
      <c r="BG546" s="110"/>
      <c r="BH546" s="110"/>
      <c r="BI546" s="110"/>
      <c r="BJ546" s="110"/>
      <c r="BK546" s="104"/>
      <c r="BL546" s="104"/>
      <c r="BM546" s="111">
        <f>SUM(BA546:BL546)</f>
        <v>0</v>
      </c>
      <c r="BN546" s="112"/>
      <c r="BO546" s="113">
        <f t="shared" si="345"/>
        <v>0</v>
      </c>
      <c r="BP546" s="254"/>
      <c r="BQ546" s="206"/>
      <c r="BR546" s="208">
        <v>22.5</v>
      </c>
      <c r="BS546" s="106">
        <f t="shared" si="335"/>
        <v>13.633333333333333</v>
      </c>
      <c r="BT546" s="106">
        <f>20</f>
        <v>20</v>
      </c>
      <c r="BU546" s="578">
        <f>20</f>
        <v>20</v>
      </c>
      <c r="BV546" s="567"/>
      <c r="BW546" s="209"/>
      <c r="BX546" s="112"/>
      <c r="BY546" s="112"/>
      <c r="BZ546" s="209"/>
      <c r="CA546" s="210">
        <f t="shared" si="336"/>
        <v>4.92</v>
      </c>
      <c r="CB546" s="112">
        <f t="shared" si="337"/>
        <v>2</v>
      </c>
      <c r="CC546" s="588"/>
      <c r="CD546" s="597">
        <f t="shared" si="330"/>
        <v>3.46</v>
      </c>
      <c r="CE546" s="210">
        <f t="shared" si="331"/>
        <v>69.2</v>
      </c>
      <c r="CF546" s="725"/>
      <c r="CG546" s="607"/>
      <c r="CH546" s="708" t="str">
        <f t="shared" si="349"/>
        <v/>
      </c>
      <c r="CI546" s="112" t="str">
        <f t="shared" si="350"/>
        <v/>
      </c>
      <c r="CJ546" s="531" t="e">
        <f t="shared" si="329"/>
        <v>#VALUE!</v>
      </c>
      <c r="CK546" s="728"/>
      <c r="CL546" s="793"/>
    </row>
    <row r="547" spans="1:90" ht="13.15" customHeight="1" x14ac:dyDescent="0.25">
      <c r="A547" s="734" t="s">
        <v>534</v>
      </c>
      <c r="B547" s="114"/>
      <c r="C547" s="711">
        <v>70</v>
      </c>
      <c r="D547" s="382">
        <v>541</v>
      </c>
      <c r="E547" s="193" t="s">
        <v>1157</v>
      </c>
      <c r="F547" s="194" t="s">
        <v>1158</v>
      </c>
      <c r="G547" s="292" t="s">
        <v>1264</v>
      </c>
      <c r="H547" s="92">
        <v>30</v>
      </c>
      <c r="I547" s="115"/>
      <c r="J547" s="116">
        <f t="shared" si="351"/>
        <v>6.5040650406504064</v>
      </c>
      <c r="K547" s="115">
        <v>8</v>
      </c>
      <c r="L547" s="115">
        <f t="shared" ref="L547:L606" si="363">M547/1.23</f>
        <v>195.1219512195122</v>
      </c>
      <c r="M547" s="115">
        <f t="shared" si="359"/>
        <v>240</v>
      </c>
      <c r="N547" s="236">
        <f t="shared" si="342"/>
        <v>8.8800000000000008</v>
      </c>
      <c r="O547" s="22">
        <f t="shared" si="339"/>
        <v>2.8</v>
      </c>
      <c r="P547" s="22">
        <f t="shared" si="360"/>
        <v>266.40000000000003</v>
      </c>
      <c r="Q547" s="23">
        <f t="shared" si="340"/>
        <v>10.8</v>
      </c>
      <c r="R547" s="24">
        <f t="shared" si="361"/>
        <v>324</v>
      </c>
      <c r="S547" s="94">
        <f t="shared" si="343"/>
        <v>9.6</v>
      </c>
      <c r="T547" s="196">
        <f t="shared" si="362"/>
        <v>288</v>
      </c>
      <c r="U547" s="95"/>
      <c r="V547" s="95">
        <v>1</v>
      </c>
      <c r="W547" s="95">
        <v>1</v>
      </c>
      <c r="X547" s="95"/>
      <c r="Y547" s="95"/>
      <c r="Z547" s="95"/>
      <c r="AA547" s="95"/>
      <c r="AB547" s="95"/>
      <c r="AC547" s="95"/>
      <c r="AD547" s="95"/>
      <c r="AE547" s="95"/>
      <c r="AF547" s="95"/>
      <c r="AG547" s="96">
        <f t="shared" si="346"/>
        <v>2</v>
      </c>
      <c r="AH547" s="96">
        <v>11.2</v>
      </c>
      <c r="AI547" s="96">
        <v>4.21</v>
      </c>
      <c r="AJ547" s="96">
        <f t="shared" si="347"/>
        <v>8.42</v>
      </c>
      <c r="AK547" s="95">
        <v>10</v>
      </c>
      <c r="AL547" s="95">
        <f>1+1</f>
        <v>2</v>
      </c>
      <c r="AM547" s="95"/>
      <c r="AN547" s="95">
        <f>1+1+2+2</f>
        <v>6</v>
      </c>
      <c r="AO547" s="95"/>
      <c r="AP547" s="97"/>
      <c r="AQ547" s="97"/>
      <c r="AR547" s="97"/>
      <c r="AS547" s="97"/>
      <c r="AT547" s="97"/>
      <c r="AU547" s="97"/>
      <c r="AV547" s="97"/>
      <c r="AW547" s="98">
        <f t="shared" si="344"/>
        <v>18</v>
      </c>
      <c r="AX547" s="118">
        <v>9.6</v>
      </c>
      <c r="AY547" s="98">
        <v>3.35</v>
      </c>
      <c r="AZ547" s="118">
        <f t="shared" si="348"/>
        <v>60.300000000000004</v>
      </c>
      <c r="BA547" s="95"/>
      <c r="BB547" s="95"/>
      <c r="BC547" s="95"/>
      <c r="BD547" s="95"/>
      <c r="BE547" s="95"/>
      <c r="BF547" s="121"/>
      <c r="BG547" s="121"/>
      <c r="BH547" s="121"/>
      <c r="BI547" s="121"/>
      <c r="BJ547" s="121"/>
      <c r="BK547" s="95"/>
      <c r="BL547" s="95"/>
      <c r="BM547" s="100">
        <f t="shared" si="358"/>
        <v>0</v>
      </c>
      <c r="BN547" s="199"/>
      <c r="BO547" s="123">
        <f t="shared" si="345"/>
        <v>0</v>
      </c>
      <c r="BP547" s="237"/>
      <c r="BQ547" s="196"/>
      <c r="BR547" s="259">
        <v>30</v>
      </c>
      <c r="BS547" s="198">
        <f t="shared" si="335"/>
        <v>16.666666666666668</v>
      </c>
      <c r="BT547" s="198">
        <f>20</f>
        <v>20</v>
      </c>
      <c r="BU547" s="579">
        <v>30</v>
      </c>
      <c r="BV547" s="565"/>
      <c r="BW547" s="200"/>
      <c r="BX547" s="199"/>
      <c r="BY547" s="199"/>
      <c r="BZ547" s="200"/>
      <c r="CA547" s="201">
        <f t="shared" si="336"/>
        <v>9.6</v>
      </c>
      <c r="CB547" s="199">
        <f t="shared" si="337"/>
        <v>3.35</v>
      </c>
      <c r="CC547" s="586"/>
      <c r="CD547" s="595">
        <f t="shared" si="330"/>
        <v>6.4749999999999996</v>
      </c>
      <c r="CE547" s="201">
        <f t="shared" si="331"/>
        <v>194.25</v>
      </c>
      <c r="CF547" s="723">
        <f>SUM(CE547:CE556)</f>
        <v>885.13246341463423</v>
      </c>
      <c r="CG547" s="605"/>
      <c r="CH547" s="706" t="str">
        <f t="shared" si="349"/>
        <v/>
      </c>
      <c r="CI547" s="199" t="str">
        <f t="shared" si="350"/>
        <v/>
      </c>
      <c r="CJ547" s="529" t="e">
        <f t="shared" si="329"/>
        <v>#VALUE!</v>
      </c>
      <c r="CK547" s="732" t="e">
        <f>SUM(CJ547:CJ556)</f>
        <v>#VALUE!</v>
      </c>
      <c r="CL547" s="794" t="e">
        <f>(CF547-CK547)/CF547</f>
        <v>#VALUE!</v>
      </c>
    </row>
    <row r="548" spans="1:90" ht="13.15" customHeight="1" x14ac:dyDescent="0.25">
      <c r="A548" s="735"/>
      <c r="B548" s="124"/>
      <c r="C548" s="712"/>
      <c r="D548" s="383">
        <v>542</v>
      </c>
      <c r="E548" s="131" t="s">
        <v>1159</v>
      </c>
      <c r="F548" s="182" t="s">
        <v>1160</v>
      </c>
      <c r="G548" s="293" t="s">
        <v>1264</v>
      </c>
      <c r="H548" s="9">
        <v>1</v>
      </c>
      <c r="I548" s="80"/>
      <c r="J548" s="81">
        <f t="shared" si="351"/>
        <v>9.7560975609756095</v>
      </c>
      <c r="K548" s="80">
        <v>12</v>
      </c>
      <c r="L548" s="80">
        <f t="shared" si="363"/>
        <v>9.7560975609756095</v>
      </c>
      <c r="M548" s="80">
        <f t="shared" si="359"/>
        <v>12</v>
      </c>
      <c r="N548" s="140">
        <f t="shared" si="342"/>
        <v>13.32</v>
      </c>
      <c r="O548" s="10">
        <f t="shared" si="339"/>
        <v>4.1999999999999993</v>
      </c>
      <c r="P548" s="10">
        <f t="shared" si="360"/>
        <v>13.32</v>
      </c>
      <c r="Q548" s="11">
        <f t="shared" si="340"/>
        <v>16.2</v>
      </c>
      <c r="R548" s="12">
        <f t="shared" si="361"/>
        <v>16.2</v>
      </c>
      <c r="S548" s="4">
        <f t="shared" si="343"/>
        <v>14.399999999999999</v>
      </c>
      <c r="T548" s="137">
        <f t="shared" si="362"/>
        <v>14.399999999999999</v>
      </c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4">
        <f t="shared" si="346"/>
        <v>0</v>
      </c>
      <c r="AH548" s="44">
        <v>14.7</v>
      </c>
      <c r="AI548" s="44">
        <v>5.98</v>
      </c>
      <c r="AJ548" s="44">
        <f t="shared" si="347"/>
        <v>0</v>
      </c>
      <c r="AK548" s="43"/>
      <c r="AL548" s="43"/>
      <c r="AM548" s="43"/>
      <c r="AN548" s="43"/>
      <c r="AO548" s="43"/>
      <c r="AP548" s="54"/>
      <c r="AQ548" s="54"/>
      <c r="AR548" s="54"/>
      <c r="AS548" s="54"/>
      <c r="AT548" s="54"/>
      <c r="AU548" s="54"/>
      <c r="AV548" s="54"/>
      <c r="AW548" s="45">
        <f t="shared" si="344"/>
        <v>0</v>
      </c>
      <c r="AX548" s="51">
        <v>14.4</v>
      </c>
      <c r="AY548" s="46">
        <v>4.5999999999999996</v>
      </c>
      <c r="AZ548" s="51">
        <f t="shared" si="348"/>
        <v>0</v>
      </c>
      <c r="BA548" s="75"/>
      <c r="BB548" s="75"/>
      <c r="BC548" s="75"/>
      <c r="BD548" s="75"/>
      <c r="BE548" s="75"/>
      <c r="BF548" s="74"/>
      <c r="BG548" s="74"/>
      <c r="BH548" s="74"/>
      <c r="BI548" s="74"/>
      <c r="BJ548" s="74"/>
      <c r="BK548" s="75"/>
      <c r="BL548" s="75"/>
      <c r="BM548" s="47">
        <f t="shared" si="358"/>
        <v>0</v>
      </c>
      <c r="BN548" s="61"/>
      <c r="BO548" s="60">
        <f t="shared" si="345"/>
        <v>0</v>
      </c>
      <c r="BP548" s="141"/>
      <c r="BQ548" s="137"/>
      <c r="BR548" s="138">
        <v>1</v>
      </c>
      <c r="BS548" s="63">
        <f t="shared" si="335"/>
        <v>0.33333333333333331</v>
      </c>
      <c r="BT548" s="63">
        <f>BR548</f>
        <v>1</v>
      </c>
      <c r="BU548" s="577">
        <f t="shared" ref="BU548:BU560" si="364">BR548</f>
        <v>1</v>
      </c>
      <c r="BV548" s="566"/>
      <c r="BW548" s="139"/>
      <c r="BX548" s="59"/>
      <c r="BY548" s="59"/>
      <c r="BZ548" s="139"/>
      <c r="CA548" s="5">
        <f t="shared" si="336"/>
        <v>14.4</v>
      </c>
      <c r="CB548" s="59">
        <f t="shared" si="337"/>
        <v>4.5999999999999996</v>
      </c>
      <c r="CC548" s="587"/>
      <c r="CD548" s="596">
        <f t="shared" ref="CD548:CD606" si="365">IF(CA548=0,CB548,(CA548+CB548)/2)</f>
        <v>9.5</v>
      </c>
      <c r="CE548" s="5">
        <f t="shared" ref="CE548:CE606" si="366">BU548*CD548</f>
        <v>9.5</v>
      </c>
      <c r="CF548" s="724"/>
      <c r="CG548" s="606"/>
      <c r="CH548" s="707" t="str">
        <f t="shared" si="349"/>
        <v/>
      </c>
      <c r="CI548" s="59" t="str">
        <f t="shared" si="350"/>
        <v/>
      </c>
      <c r="CJ548" s="530" t="e">
        <f t="shared" si="329"/>
        <v>#VALUE!</v>
      </c>
      <c r="CK548" s="727"/>
      <c r="CL548" s="792"/>
    </row>
    <row r="549" spans="1:90" ht="13.15" customHeight="1" x14ac:dyDescent="0.25">
      <c r="A549" s="735"/>
      <c r="B549" s="124"/>
      <c r="C549" s="712"/>
      <c r="D549" s="383">
        <v>543</v>
      </c>
      <c r="E549" s="131" t="s">
        <v>1161</v>
      </c>
      <c r="F549" s="182" t="s">
        <v>1162</v>
      </c>
      <c r="G549" s="293" t="s">
        <v>1264</v>
      </c>
      <c r="H549" s="9">
        <v>5</v>
      </c>
      <c r="I549" s="80"/>
      <c r="J549" s="81">
        <f t="shared" si="351"/>
        <v>10.975609756097562</v>
      </c>
      <c r="K549" s="80">
        <v>13.5</v>
      </c>
      <c r="L549" s="80">
        <f t="shared" si="363"/>
        <v>54.878048780487809</v>
      </c>
      <c r="M549" s="80">
        <f t="shared" si="359"/>
        <v>67.5</v>
      </c>
      <c r="N549" s="140">
        <f t="shared" si="342"/>
        <v>14.985000000000001</v>
      </c>
      <c r="O549" s="10">
        <f t="shared" si="339"/>
        <v>4.7249999999999996</v>
      </c>
      <c r="P549" s="10">
        <f t="shared" si="360"/>
        <v>74.925000000000011</v>
      </c>
      <c r="Q549" s="11">
        <f t="shared" si="340"/>
        <v>18.225000000000001</v>
      </c>
      <c r="R549" s="12">
        <f t="shared" si="361"/>
        <v>91.125</v>
      </c>
      <c r="S549" s="4">
        <f t="shared" si="343"/>
        <v>16.2</v>
      </c>
      <c r="T549" s="137">
        <f t="shared" si="362"/>
        <v>81</v>
      </c>
      <c r="U549" s="43"/>
      <c r="V549" s="43"/>
      <c r="W549" s="43"/>
      <c r="X549" s="43"/>
      <c r="Y549" s="43"/>
      <c r="Z549" s="43"/>
      <c r="AA549" s="43"/>
      <c r="AB549" s="43"/>
      <c r="AC549" s="43"/>
      <c r="AD549" s="43"/>
      <c r="AE549" s="43"/>
      <c r="AF549" s="43"/>
      <c r="AG549" s="44">
        <f t="shared" si="346"/>
        <v>0</v>
      </c>
      <c r="AH549" s="44">
        <v>18.899999999999999</v>
      </c>
      <c r="AI549" s="44">
        <v>6.96</v>
      </c>
      <c r="AJ549" s="44">
        <f t="shared" si="347"/>
        <v>0</v>
      </c>
      <c r="AK549" s="43"/>
      <c r="AL549" s="43"/>
      <c r="AM549" s="43"/>
      <c r="AN549" s="43">
        <f>1+1</f>
        <v>2</v>
      </c>
      <c r="AO549" s="43"/>
      <c r="AP549" s="54"/>
      <c r="AQ549" s="54"/>
      <c r="AR549" s="54"/>
      <c r="AS549" s="54"/>
      <c r="AT549" s="54"/>
      <c r="AU549" s="54"/>
      <c r="AV549" s="54"/>
      <c r="AW549" s="45">
        <f t="shared" si="344"/>
        <v>2</v>
      </c>
      <c r="AX549" s="51">
        <v>16.2</v>
      </c>
      <c r="AY549" s="51">
        <v>6.73</v>
      </c>
      <c r="AZ549" s="51">
        <f t="shared" si="348"/>
        <v>13.46</v>
      </c>
      <c r="BA549" s="74"/>
      <c r="BB549" s="74"/>
      <c r="BC549" s="74"/>
      <c r="BD549" s="74"/>
      <c r="BE549" s="74"/>
      <c r="BF549" s="74"/>
      <c r="BG549" s="74"/>
      <c r="BH549" s="74"/>
      <c r="BI549" s="74"/>
      <c r="BJ549" s="74"/>
      <c r="BK549" s="74"/>
      <c r="BL549" s="74"/>
      <c r="BM549" s="47">
        <f t="shared" si="358"/>
        <v>0</v>
      </c>
      <c r="BN549" s="60"/>
      <c r="BO549" s="60">
        <f t="shared" si="345"/>
        <v>0</v>
      </c>
      <c r="BP549" s="141"/>
      <c r="BQ549" s="137"/>
      <c r="BR549" s="138">
        <v>5</v>
      </c>
      <c r="BS549" s="63">
        <f t="shared" si="335"/>
        <v>2.3333333333333335</v>
      </c>
      <c r="BT549" s="63">
        <f t="shared" ref="BT549:BT560" si="367">BR549</f>
        <v>5</v>
      </c>
      <c r="BU549" s="577">
        <f t="shared" si="364"/>
        <v>5</v>
      </c>
      <c r="BV549" s="566"/>
      <c r="BW549" s="139"/>
      <c r="BX549" s="59"/>
      <c r="BY549" s="59"/>
      <c r="BZ549" s="139"/>
      <c r="CA549" s="5">
        <f t="shared" si="336"/>
        <v>16.2</v>
      </c>
      <c r="CB549" s="59">
        <f t="shared" si="337"/>
        <v>6.73</v>
      </c>
      <c r="CC549" s="587"/>
      <c r="CD549" s="596">
        <f t="shared" si="365"/>
        <v>11.465</v>
      </c>
      <c r="CE549" s="5">
        <f t="shared" si="366"/>
        <v>57.325000000000003</v>
      </c>
      <c r="CF549" s="724"/>
      <c r="CG549" s="606"/>
      <c r="CH549" s="707" t="str">
        <f t="shared" si="349"/>
        <v/>
      </c>
      <c r="CI549" s="59" t="str">
        <f t="shared" si="350"/>
        <v/>
      </c>
      <c r="CJ549" s="530" t="e">
        <f t="shared" si="329"/>
        <v>#VALUE!</v>
      </c>
      <c r="CK549" s="727"/>
      <c r="CL549" s="792"/>
    </row>
    <row r="550" spans="1:90" ht="13.15" customHeight="1" x14ac:dyDescent="0.25">
      <c r="A550" s="735"/>
      <c r="B550" s="124"/>
      <c r="C550" s="712"/>
      <c r="D550" s="383">
        <v>544</v>
      </c>
      <c r="E550" s="131" t="s">
        <v>1173</v>
      </c>
      <c r="F550" s="182" t="s">
        <v>1174</v>
      </c>
      <c r="G550" s="293" t="s">
        <v>1264</v>
      </c>
      <c r="H550" s="9">
        <v>5</v>
      </c>
      <c r="I550" s="80"/>
      <c r="J550" s="81">
        <f t="shared" si="351"/>
        <v>14.634146341463415</v>
      </c>
      <c r="K550" s="80">
        <v>18</v>
      </c>
      <c r="L550" s="80">
        <f t="shared" si="363"/>
        <v>73.170731707317074</v>
      </c>
      <c r="M550" s="80">
        <f t="shared" si="359"/>
        <v>90</v>
      </c>
      <c r="N550" s="140">
        <f t="shared" si="342"/>
        <v>19.98</v>
      </c>
      <c r="O550" s="10">
        <f t="shared" si="339"/>
        <v>6.3</v>
      </c>
      <c r="P550" s="10">
        <f t="shared" si="360"/>
        <v>99.9</v>
      </c>
      <c r="Q550" s="11">
        <f t="shared" si="340"/>
        <v>24.3</v>
      </c>
      <c r="R550" s="12">
        <f t="shared" si="361"/>
        <v>121.5</v>
      </c>
      <c r="S550" s="4">
        <f t="shared" si="343"/>
        <v>21.599999999999998</v>
      </c>
      <c r="T550" s="137">
        <f t="shared" si="362"/>
        <v>107.99999999999999</v>
      </c>
      <c r="U550" s="43"/>
      <c r="V550" s="43">
        <v>1</v>
      </c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4">
        <f t="shared" si="346"/>
        <v>1</v>
      </c>
      <c r="AH550" s="44">
        <v>25.2</v>
      </c>
      <c r="AI550" s="44">
        <v>9.1</v>
      </c>
      <c r="AJ550" s="44">
        <f t="shared" si="347"/>
        <v>9.1</v>
      </c>
      <c r="AK550" s="43"/>
      <c r="AL550" s="43"/>
      <c r="AM550" s="43"/>
      <c r="AN550" s="43"/>
      <c r="AO550" s="43"/>
      <c r="AP550" s="54"/>
      <c r="AQ550" s="54"/>
      <c r="AR550" s="54"/>
      <c r="AS550" s="54"/>
      <c r="AT550" s="54"/>
      <c r="AU550" s="54"/>
      <c r="AV550" s="54"/>
      <c r="AW550" s="45">
        <f t="shared" si="344"/>
        <v>0</v>
      </c>
      <c r="AX550" s="51">
        <v>21.6</v>
      </c>
      <c r="AY550" s="46">
        <v>7.57</v>
      </c>
      <c r="AZ550" s="51">
        <f t="shared" si="348"/>
        <v>0</v>
      </c>
      <c r="BA550" s="75"/>
      <c r="BB550" s="75"/>
      <c r="BC550" s="75"/>
      <c r="BD550" s="75"/>
      <c r="BE550" s="75"/>
      <c r="BF550" s="74"/>
      <c r="BG550" s="74"/>
      <c r="BH550" s="74"/>
      <c r="BI550" s="74"/>
      <c r="BJ550" s="74"/>
      <c r="BK550" s="75"/>
      <c r="BL550" s="75"/>
      <c r="BM550" s="47">
        <f t="shared" si="358"/>
        <v>0</v>
      </c>
      <c r="BN550" s="61"/>
      <c r="BO550" s="60">
        <f t="shared" si="345"/>
        <v>0</v>
      </c>
      <c r="BP550" s="142"/>
      <c r="BQ550" s="137"/>
      <c r="BR550" s="138">
        <v>5</v>
      </c>
      <c r="BS550" s="63">
        <f t="shared" si="335"/>
        <v>2</v>
      </c>
      <c r="BT550" s="63">
        <f t="shared" si="367"/>
        <v>5</v>
      </c>
      <c r="BU550" s="577">
        <f t="shared" si="364"/>
        <v>5</v>
      </c>
      <c r="BV550" s="566"/>
      <c r="BW550" s="139"/>
      <c r="BX550" s="59"/>
      <c r="BY550" s="59"/>
      <c r="BZ550" s="139"/>
      <c r="CA550" s="5">
        <f t="shared" si="336"/>
        <v>21.6</v>
      </c>
      <c r="CB550" s="59">
        <f t="shared" si="337"/>
        <v>7.57</v>
      </c>
      <c r="CC550" s="587"/>
      <c r="CD550" s="596">
        <f t="shared" si="365"/>
        <v>14.585000000000001</v>
      </c>
      <c r="CE550" s="5">
        <f t="shared" si="366"/>
        <v>72.925000000000011</v>
      </c>
      <c r="CF550" s="724"/>
      <c r="CG550" s="606"/>
      <c r="CH550" s="707" t="str">
        <f t="shared" si="349"/>
        <v/>
      </c>
      <c r="CI550" s="59" t="str">
        <f t="shared" si="350"/>
        <v/>
      </c>
      <c r="CJ550" s="530" t="e">
        <f t="shared" si="329"/>
        <v>#VALUE!</v>
      </c>
      <c r="CK550" s="727"/>
      <c r="CL550" s="792"/>
    </row>
    <row r="551" spans="1:90" ht="13.15" customHeight="1" x14ac:dyDescent="0.25">
      <c r="A551" s="735"/>
      <c r="B551" s="124"/>
      <c r="C551" s="712"/>
      <c r="D551" s="383">
        <v>545</v>
      </c>
      <c r="E551" s="131" t="s">
        <v>1175</v>
      </c>
      <c r="F551" s="182" t="s">
        <v>1176</v>
      </c>
      <c r="G551" s="293" t="s">
        <v>1264</v>
      </c>
      <c r="H551" s="9">
        <v>10</v>
      </c>
      <c r="I551" s="80"/>
      <c r="J551" s="81">
        <f t="shared" si="351"/>
        <v>21.13821138211382</v>
      </c>
      <c r="K551" s="80">
        <v>26</v>
      </c>
      <c r="L551" s="80">
        <f t="shared" si="363"/>
        <v>211.3821138211382</v>
      </c>
      <c r="M551" s="80">
        <f t="shared" si="359"/>
        <v>260</v>
      </c>
      <c r="N551" s="140">
        <f t="shared" si="342"/>
        <v>28.860000000000003</v>
      </c>
      <c r="O551" s="10">
        <f t="shared" si="339"/>
        <v>9.1</v>
      </c>
      <c r="P551" s="10">
        <f t="shared" si="360"/>
        <v>288.60000000000002</v>
      </c>
      <c r="Q551" s="11">
        <f t="shared" si="340"/>
        <v>35.1</v>
      </c>
      <c r="R551" s="12">
        <f t="shared" si="361"/>
        <v>351</v>
      </c>
      <c r="S551" s="4">
        <f t="shared" si="343"/>
        <v>31.2</v>
      </c>
      <c r="T551" s="137">
        <f t="shared" si="362"/>
        <v>312</v>
      </c>
      <c r="U551" s="43"/>
      <c r="V551" s="43"/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4">
        <f t="shared" si="346"/>
        <v>0</v>
      </c>
      <c r="AH551" s="44">
        <v>31.5</v>
      </c>
      <c r="AI551" s="44">
        <v>14.13</v>
      </c>
      <c r="AJ551" s="44">
        <f t="shared" ref="AJ551:AJ582" si="368">AG551*AI551</f>
        <v>0</v>
      </c>
      <c r="AK551" s="43"/>
      <c r="AL551" s="43">
        <v>1</v>
      </c>
      <c r="AM551" s="43"/>
      <c r="AN551" s="43"/>
      <c r="AO551" s="43"/>
      <c r="AP551" s="54"/>
      <c r="AQ551" s="54"/>
      <c r="AR551" s="54"/>
      <c r="AS551" s="54"/>
      <c r="AT551" s="54"/>
      <c r="AU551" s="54"/>
      <c r="AV551" s="54"/>
      <c r="AW551" s="45">
        <f t="shared" si="344"/>
        <v>1</v>
      </c>
      <c r="AX551" s="51">
        <v>31.2</v>
      </c>
      <c r="AY551" s="51">
        <v>9.81</v>
      </c>
      <c r="AZ551" s="51">
        <f t="shared" ref="AZ551:AZ582" si="369">AW551*AY551</f>
        <v>9.81</v>
      </c>
      <c r="BA551" s="74"/>
      <c r="BB551" s="74"/>
      <c r="BC551" s="74"/>
      <c r="BD551" s="74"/>
      <c r="BE551" s="74"/>
      <c r="BF551" s="74"/>
      <c r="BG551" s="74"/>
      <c r="BH551" s="74"/>
      <c r="BI551" s="74"/>
      <c r="BJ551" s="74"/>
      <c r="BK551" s="74"/>
      <c r="BL551" s="74"/>
      <c r="BM551" s="47">
        <f t="shared" si="358"/>
        <v>0</v>
      </c>
      <c r="BN551" s="60"/>
      <c r="BO551" s="60">
        <f t="shared" si="345"/>
        <v>0</v>
      </c>
      <c r="BP551" s="141"/>
      <c r="BQ551" s="137"/>
      <c r="BR551" s="138">
        <v>10</v>
      </c>
      <c r="BS551" s="63">
        <f t="shared" si="335"/>
        <v>3.6666666666666665</v>
      </c>
      <c r="BT551" s="63">
        <f t="shared" si="367"/>
        <v>10</v>
      </c>
      <c r="BU551" s="577">
        <f t="shared" si="364"/>
        <v>10</v>
      </c>
      <c r="BV551" s="566"/>
      <c r="BW551" s="139"/>
      <c r="BX551" s="59"/>
      <c r="BY551" s="59"/>
      <c r="BZ551" s="139"/>
      <c r="CA551" s="5">
        <f t="shared" si="336"/>
        <v>31.2</v>
      </c>
      <c r="CB551" s="59">
        <f t="shared" si="337"/>
        <v>9.81</v>
      </c>
      <c r="CC551" s="587"/>
      <c r="CD551" s="596">
        <f t="shared" si="365"/>
        <v>20.504999999999999</v>
      </c>
      <c r="CE551" s="5">
        <f t="shared" si="366"/>
        <v>205.04999999999998</v>
      </c>
      <c r="CF551" s="724"/>
      <c r="CG551" s="606"/>
      <c r="CH551" s="707" t="str">
        <f t="shared" si="349"/>
        <v/>
      </c>
      <c r="CI551" s="59" t="str">
        <f t="shared" si="350"/>
        <v/>
      </c>
      <c r="CJ551" s="530" t="e">
        <f t="shared" si="329"/>
        <v>#VALUE!</v>
      </c>
      <c r="CK551" s="727"/>
      <c r="CL551" s="792"/>
    </row>
    <row r="552" spans="1:90" ht="13.15" customHeight="1" x14ac:dyDescent="0.25">
      <c r="A552" s="735"/>
      <c r="B552" s="124"/>
      <c r="C552" s="712"/>
      <c r="D552" s="383">
        <v>546</v>
      </c>
      <c r="E552" s="131" t="s">
        <v>1177</v>
      </c>
      <c r="F552" s="182" t="s">
        <v>1178</v>
      </c>
      <c r="G552" s="293" t="s">
        <v>1264</v>
      </c>
      <c r="H552" s="9">
        <v>10</v>
      </c>
      <c r="I552" s="80"/>
      <c r="J552" s="81">
        <f t="shared" si="351"/>
        <v>28.45528455284553</v>
      </c>
      <c r="K552" s="80">
        <v>35</v>
      </c>
      <c r="L552" s="80">
        <f t="shared" si="363"/>
        <v>284.55284552845529</v>
      </c>
      <c r="M552" s="80">
        <f t="shared" si="359"/>
        <v>350</v>
      </c>
      <c r="N552" s="140">
        <f t="shared" si="342"/>
        <v>38.85</v>
      </c>
      <c r="O552" s="10">
        <f t="shared" si="339"/>
        <v>12.25</v>
      </c>
      <c r="P552" s="10">
        <f t="shared" si="360"/>
        <v>388.5</v>
      </c>
      <c r="Q552" s="11">
        <f t="shared" si="340"/>
        <v>47.25</v>
      </c>
      <c r="R552" s="12">
        <f t="shared" si="361"/>
        <v>472.5</v>
      </c>
      <c r="S552" s="4">
        <f t="shared" si="343"/>
        <v>42</v>
      </c>
      <c r="T552" s="137">
        <f t="shared" si="362"/>
        <v>420</v>
      </c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4">
        <f t="shared" si="346"/>
        <v>0</v>
      </c>
      <c r="AH552" s="44">
        <v>38.5</v>
      </c>
      <c r="AI552" s="44">
        <v>14.29</v>
      </c>
      <c r="AJ552" s="44">
        <f t="shared" si="368"/>
        <v>0</v>
      </c>
      <c r="AK552" s="43">
        <f>1+1</f>
        <v>2</v>
      </c>
      <c r="AL552" s="43"/>
      <c r="AM552" s="43"/>
      <c r="AN552" s="43"/>
      <c r="AO552" s="43"/>
      <c r="AP552" s="54"/>
      <c r="AQ552" s="54"/>
      <c r="AR552" s="54"/>
      <c r="AS552" s="54"/>
      <c r="AT552" s="54"/>
      <c r="AU552" s="54"/>
      <c r="AV552" s="54"/>
      <c r="AW552" s="45">
        <f t="shared" si="344"/>
        <v>2</v>
      </c>
      <c r="AX552" s="51">
        <v>42</v>
      </c>
      <c r="AY552" s="45">
        <v>12.32</v>
      </c>
      <c r="AZ552" s="51">
        <f t="shared" si="369"/>
        <v>24.64</v>
      </c>
      <c r="BA552" s="43"/>
      <c r="BB552" s="43"/>
      <c r="BC552" s="43"/>
      <c r="BD552" s="43"/>
      <c r="BE552" s="43"/>
      <c r="BF552" s="74"/>
      <c r="BG552" s="74"/>
      <c r="BH552" s="74"/>
      <c r="BI552" s="74"/>
      <c r="BJ552" s="74"/>
      <c r="BK552" s="43"/>
      <c r="BL552" s="43"/>
      <c r="BM552" s="47">
        <f t="shared" si="358"/>
        <v>0</v>
      </c>
      <c r="BN552" s="59"/>
      <c r="BO552" s="60">
        <f t="shared" si="345"/>
        <v>0</v>
      </c>
      <c r="BP552" s="141"/>
      <c r="BQ552" s="137"/>
      <c r="BR552" s="138">
        <v>10</v>
      </c>
      <c r="BS552" s="63">
        <f t="shared" si="335"/>
        <v>4</v>
      </c>
      <c r="BT552" s="63">
        <f t="shared" si="367"/>
        <v>10</v>
      </c>
      <c r="BU552" s="577">
        <f t="shared" si="364"/>
        <v>10</v>
      </c>
      <c r="BV552" s="566"/>
      <c r="BW552" s="139"/>
      <c r="BX552" s="59"/>
      <c r="BY552" s="59"/>
      <c r="BZ552" s="139"/>
      <c r="CA552" s="5">
        <f t="shared" si="336"/>
        <v>38.5</v>
      </c>
      <c r="CB552" s="59">
        <f t="shared" si="337"/>
        <v>12.32</v>
      </c>
      <c r="CC552" s="587"/>
      <c r="CD552" s="596">
        <f t="shared" si="365"/>
        <v>25.41</v>
      </c>
      <c r="CE552" s="5">
        <f t="shared" si="366"/>
        <v>254.1</v>
      </c>
      <c r="CF552" s="724"/>
      <c r="CG552" s="606"/>
      <c r="CH552" s="707" t="str">
        <f t="shared" si="349"/>
        <v/>
      </c>
      <c r="CI552" s="59" t="str">
        <f t="shared" si="350"/>
        <v/>
      </c>
      <c r="CJ552" s="530" t="e">
        <f t="shared" si="329"/>
        <v>#VALUE!</v>
      </c>
      <c r="CK552" s="727"/>
      <c r="CL552" s="792"/>
    </row>
    <row r="553" spans="1:90" ht="13.15" customHeight="1" x14ac:dyDescent="0.25">
      <c r="A553" s="735"/>
      <c r="B553" s="124"/>
      <c r="C553" s="712"/>
      <c r="D553" s="383">
        <v>547</v>
      </c>
      <c r="E553" s="131" t="s">
        <v>1179</v>
      </c>
      <c r="F553" s="182" t="s">
        <v>1180</v>
      </c>
      <c r="G553" s="293" t="s">
        <v>1264</v>
      </c>
      <c r="H553" s="9">
        <v>1</v>
      </c>
      <c r="I553" s="80"/>
      <c r="J553" s="81">
        <f t="shared" si="351"/>
        <v>48.780487804878049</v>
      </c>
      <c r="K553" s="80">
        <v>60</v>
      </c>
      <c r="L553" s="80">
        <f t="shared" si="363"/>
        <v>48.780487804878049</v>
      </c>
      <c r="M553" s="80">
        <f t="shared" si="359"/>
        <v>60</v>
      </c>
      <c r="N553" s="140">
        <f t="shared" si="342"/>
        <v>66.600000000000009</v>
      </c>
      <c r="O553" s="10">
        <f t="shared" si="339"/>
        <v>21</v>
      </c>
      <c r="P553" s="10">
        <f t="shared" si="360"/>
        <v>66.600000000000009</v>
      </c>
      <c r="Q553" s="11">
        <f t="shared" si="340"/>
        <v>81</v>
      </c>
      <c r="R553" s="12">
        <f t="shared" si="361"/>
        <v>81</v>
      </c>
      <c r="S553" s="4">
        <f t="shared" si="343"/>
        <v>72</v>
      </c>
      <c r="T553" s="137">
        <f t="shared" si="362"/>
        <v>72</v>
      </c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4">
        <f t="shared" si="346"/>
        <v>0</v>
      </c>
      <c r="AH553" s="63"/>
      <c r="AI553" s="63"/>
      <c r="AJ553" s="63">
        <f t="shared" si="368"/>
        <v>0</v>
      </c>
      <c r="AK553" s="43">
        <v>1</v>
      </c>
      <c r="AL553" s="43"/>
      <c r="AM553" s="43"/>
      <c r="AN553" s="43"/>
      <c r="AO553" s="43"/>
      <c r="AP553" s="54"/>
      <c r="AQ553" s="54"/>
      <c r="AR553" s="54"/>
      <c r="AS553" s="54"/>
      <c r="AT553" s="54"/>
      <c r="AU553" s="54"/>
      <c r="AV553" s="54"/>
      <c r="AW553" s="45">
        <f t="shared" si="344"/>
        <v>1</v>
      </c>
      <c r="AX553" s="51">
        <v>72</v>
      </c>
      <c r="AY553" s="45">
        <v>20.16</v>
      </c>
      <c r="AZ553" s="51">
        <f t="shared" si="369"/>
        <v>20.16</v>
      </c>
      <c r="BA553" s="43"/>
      <c r="BB553" s="43"/>
      <c r="BC553" s="43"/>
      <c r="BD553" s="43"/>
      <c r="BE553" s="43"/>
      <c r="BF553" s="74"/>
      <c r="BG553" s="74"/>
      <c r="BH553" s="74"/>
      <c r="BI553" s="74"/>
      <c r="BJ553" s="74"/>
      <c r="BK553" s="43"/>
      <c r="BL553" s="43"/>
      <c r="BM553" s="47">
        <f t="shared" si="358"/>
        <v>0</v>
      </c>
      <c r="BN553" s="59"/>
      <c r="BO553" s="60">
        <f t="shared" si="345"/>
        <v>0</v>
      </c>
      <c r="BP553" s="141"/>
      <c r="BQ553" s="137"/>
      <c r="BR553" s="138">
        <v>1</v>
      </c>
      <c r="BS553" s="63">
        <f t="shared" si="335"/>
        <v>0.66666666666666663</v>
      </c>
      <c r="BT553" s="63">
        <f t="shared" si="367"/>
        <v>1</v>
      </c>
      <c r="BU553" s="577">
        <f t="shared" si="364"/>
        <v>1</v>
      </c>
      <c r="BV553" s="566"/>
      <c r="BW553" s="139"/>
      <c r="BX553" s="59"/>
      <c r="BY553" s="59"/>
      <c r="BZ553" s="139"/>
      <c r="CA553" s="5">
        <f t="shared" si="336"/>
        <v>72</v>
      </c>
      <c r="CB553" s="59">
        <f t="shared" si="337"/>
        <v>20.16</v>
      </c>
      <c r="CC553" s="587"/>
      <c r="CD553" s="596">
        <f t="shared" si="365"/>
        <v>46.08</v>
      </c>
      <c r="CE553" s="5">
        <f t="shared" si="366"/>
        <v>46.08</v>
      </c>
      <c r="CF553" s="724"/>
      <c r="CG553" s="606"/>
      <c r="CH553" s="707" t="str">
        <f t="shared" si="349"/>
        <v/>
      </c>
      <c r="CI553" s="59" t="str">
        <f t="shared" si="350"/>
        <v/>
      </c>
      <c r="CJ553" s="530" t="e">
        <f t="shared" si="329"/>
        <v>#VALUE!</v>
      </c>
      <c r="CK553" s="727"/>
      <c r="CL553" s="792"/>
    </row>
    <row r="554" spans="1:90" ht="13.15" customHeight="1" x14ac:dyDescent="0.25">
      <c r="A554" s="735"/>
      <c r="B554" s="124"/>
      <c r="C554" s="712"/>
      <c r="D554" s="383">
        <v>548</v>
      </c>
      <c r="E554" s="131" t="s">
        <v>1181</v>
      </c>
      <c r="F554" s="182" t="s">
        <v>1182</v>
      </c>
      <c r="G554" s="293" t="s">
        <v>1264</v>
      </c>
      <c r="H554" s="9">
        <v>2</v>
      </c>
      <c r="I554" s="80"/>
      <c r="J554" s="81">
        <f t="shared" si="351"/>
        <v>5.691056910569106</v>
      </c>
      <c r="K554" s="80">
        <v>7</v>
      </c>
      <c r="L554" s="80">
        <f t="shared" si="363"/>
        <v>11.382113821138212</v>
      </c>
      <c r="M554" s="80">
        <f t="shared" si="359"/>
        <v>14</v>
      </c>
      <c r="N554" s="140">
        <f t="shared" si="342"/>
        <v>7.7700000000000005</v>
      </c>
      <c r="O554" s="10">
        <f t="shared" si="339"/>
        <v>2.4499999999999997</v>
      </c>
      <c r="P554" s="10">
        <f t="shared" si="360"/>
        <v>15.540000000000001</v>
      </c>
      <c r="Q554" s="11">
        <f t="shared" si="340"/>
        <v>9.4499999999999993</v>
      </c>
      <c r="R554" s="12">
        <f t="shared" si="361"/>
        <v>18.899999999999999</v>
      </c>
      <c r="S554" s="4">
        <f t="shared" si="343"/>
        <v>8.4</v>
      </c>
      <c r="T554" s="137">
        <f t="shared" si="362"/>
        <v>16.8</v>
      </c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4">
        <f t="shared" si="346"/>
        <v>0</v>
      </c>
      <c r="AH554" s="44">
        <v>7.56</v>
      </c>
      <c r="AI554" s="44">
        <v>3.23</v>
      </c>
      <c r="AJ554" s="44">
        <f t="shared" si="368"/>
        <v>0</v>
      </c>
      <c r="AK554" s="43"/>
      <c r="AL554" s="43"/>
      <c r="AM554" s="43"/>
      <c r="AN554" s="43"/>
      <c r="AO554" s="43"/>
      <c r="AP554" s="54"/>
      <c r="AQ554" s="54"/>
      <c r="AR554" s="54"/>
      <c r="AS554" s="54"/>
      <c r="AT554" s="54"/>
      <c r="AU554" s="54"/>
      <c r="AV554" s="54"/>
      <c r="AW554" s="45">
        <f t="shared" si="344"/>
        <v>0</v>
      </c>
      <c r="AX554" s="51">
        <v>8.4</v>
      </c>
      <c r="AY554" s="46">
        <v>2.17</v>
      </c>
      <c r="AZ554" s="51">
        <f t="shared" si="369"/>
        <v>0</v>
      </c>
      <c r="BA554" s="75"/>
      <c r="BB554" s="75"/>
      <c r="BC554" s="75"/>
      <c r="BD554" s="75"/>
      <c r="BE554" s="75"/>
      <c r="BF554" s="74"/>
      <c r="BG554" s="74"/>
      <c r="BH554" s="74"/>
      <c r="BI554" s="74"/>
      <c r="BJ554" s="74"/>
      <c r="BK554" s="75"/>
      <c r="BL554" s="75"/>
      <c r="BM554" s="47">
        <f t="shared" si="358"/>
        <v>0</v>
      </c>
      <c r="BN554" s="61"/>
      <c r="BO554" s="60">
        <f t="shared" si="345"/>
        <v>0</v>
      </c>
      <c r="BP554" s="141"/>
      <c r="BQ554" s="137"/>
      <c r="BR554" s="138">
        <v>2</v>
      </c>
      <c r="BS554" s="63">
        <f t="shared" si="335"/>
        <v>0.66666666666666663</v>
      </c>
      <c r="BT554" s="63">
        <f t="shared" si="367"/>
        <v>2</v>
      </c>
      <c r="BU554" s="577">
        <f t="shared" si="364"/>
        <v>2</v>
      </c>
      <c r="BV554" s="566"/>
      <c r="BW554" s="139"/>
      <c r="BX554" s="59"/>
      <c r="BY554" s="59"/>
      <c r="BZ554" s="139"/>
      <c r="CA554" s="5">
        <f t="shared" si="336"/>
        <v>7.56</v>
      </c>
      <c r="CB554" s="59">
        <f t="shared" si="337"/>
        <v>2.17</v>
      </c>
      <c r="CC554" s="587"/>
      <c r="CD554" s="596">
        <f t="shared" si="365"/>
        <v>4.8650000000000002</v>
      </c>
      <c r="CE554" s="5">
        <f t="shared" si="366"/>
        <v>9.73</v>
      </c>
      <c r="CF554" s="724"/>
      <c r="CG554" s="606"/>
      <c r="CH554" s="707" t="str">
        <f t="shared" si="349"/>
        <v/>
      </c>
      <c r="CI554" s="59" t="str">
        <f t="shared" si="350"/>
        <v/>
      </c>
      <c r="CJ554" s="530" t="e">
        <f t="shared" si="329"/>
        <v>#VALUE!</v>
      </c>
      <c r="CK554" s="727"/>
      <c r="CL554" s="792"/>
    </row>
    <row r="555" spans="1:90" ht="13.15" customHeight="1" x14ac:dyDescent="0.25">
      <c r="A555" s="735"/>
      <c r="B555" s="124"/>
      <c r="C555" s="712"/>
      <c r="D555" s="383">
        <v>549</v>
      </c>
      <c r="E555" s="131" t="s">
        <v>1183</v>
      </c>
      <c r="F555" s="182" t="s">
        <v>1184</v>
      </c>
      <c r="G555" s="293" t="s">
        <v>1264</v>
      </c>
      <c r="H555" s="9">
        <v>2</v>
      </c>
      <c r="I555" s="80"/>
      <c r="J555" s="81">
        <f t="shared" si="351"/>
        <v>2.3414634146341462</v>
      </c>
      <c r="K555" s="80">
        <v>2.88</v>
      </c>
      <c r="L555" s="80">
        <f t="shared" si="363"/>
        <v>4.6829268292682924</v>
      </c>
      <c r="M555" s="80">
        <f t="shared" si="359"/>
        <v>5.76</v>
      </c>
      <c r="N555" s="140">
        <f t="shared" si="342"/>
        <v>3.1968000000000001</v>
      </c>
      <c r="O555" s="10">
        <f t="shared" si="339"/>
        <v>1.008</v>
      </c>
      <c r="P555" s="10">
        <f t="shared" si="360"/>
        <v>6.3936000000000002</v>
      </c>
      <c r="Q555" s="11">
        <f t="shared" si="340"/>
        <v>3.8879999999999999</v>
      </c>
      <c r="R555" s="12">
        <f t="shared" si="361"/>
        <v>7.7759999999999998</v>
      </c>
      <c r="S555" s="4">
        <f t="shared" si="343"/>
        <v>3.456</v>
      </c>
      <c r="T555" s="137">
        <f t="shared" si="362"/>
        <v>6.9119999999999999</v>
      </c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4">
        <f t="shared" si="346"/>
        <v>0</v>
      </c>
      <c r="AH555" s="63"/>
      <c r="AI555" s="63"/>
      <c r="AJ555" s="63">
        <f t="shared" si="368"/>
        <v>0</v>
      </c>
      <c r="AK555" s="43"/>
      <c r="AL555" s="43"/>
      <c r="AM555" s="43"/>
      <c r="AN555" s="43"/>
      <c r="AO555" s="43"/>
      <c r="AP555" s="54"/>
      <c r="AQ555" s="54"/>
      <c r="AR555" s="54"/>
      <c r="AS555" s="54"/>
      <c r="AT555" s="54"/>
      <c r="AU555" s="54"/>
      <c r="AV555" s="54"/>
      <c r="AW555" s="45">
        <f t="shared" si="344"/>
        <v>0</v>
      </c>
      <c r="AX555" s="51">
        <v>3.456</v>
      </c>
      <c r="AY555" s="46">
        <v>2.59</v>
      </c>
      <c r="AZ555" s="51">
        <f t="shared" si="369"/>
        <v>0</v>
      </c>
      <c r="BA555" s="75"/>
      <c r="BB555" s="75"/>
      <c r="BC555" s="75"/>
      <c r="BD555" s="75"/>
      <c r="BE555" s="75"/>
      <c r="BF555" s="74"/>
      <c r="BG555" s="74"/>
      <c r="BH555" s="74"/>
      <c r="BI555" s="74"/>
      <c r="BJ555" s="74"/>
      <c r="BK555" s="75"/>
      <c r="BL555" s="75"/>
      <c r="BM555" s="47">
        <f t="shared" si="358"/>
        <v>0</v>
      </c>
      <c r="BN555" s="61"/>
      <c r="BO555" s="60">
        <f t="shared" si="345"/>
        <v>0</v>
      </c>
      <c r="BP555" s="141"/>
      <c r="BQ555" s="137"/>
      <c r="BR555" s="138">
        <v>2</v>
      </c>
      <c r="BS555" s="63">
        <f t="shared" si="335"/>
        <v>0.66666666666666663</v>
      </c>
      <c r="BT555" s="63">
        <f t="shared" si="367"/>
        <v>2</v>
      </c>
      <c r="BU555" s="577">
        <f t="shared" si="364"/>
        <v>2</v>
      </c>
      <c r="BV555" s="566"/>
      <c r="BW555" s="139"/>
      <c r="BX555" s="59"/>
      <c r="BY555" s="59"/>
      <c r="BZ555" s="139"/>
      <c r="CA555" s="5">
        <f t="shared" si="336"/>
        <v>3.456</v>
      </c>
      <c r="CB555" s="59">
        <f t="shared" si="337"/>
        <v>2.3414634146341462</v>
      </c>
      <c r="CC555" s="587"/>
      <c r="CD555" s="596">
        <f t="shared" si="365"/>
        <v>2.8987317073170731</v>
      </c>
      <c r="CE555" s="5">
        <f t="shared" si="366"/>
        <v>5.7974634146341462</v>
      </c>
      <c r="CF555" s="724"/>
      <c r="CG555" s="606"/>
      <c r="CH555" s="707" t="str">
        <f t="shared" si="349"/>
        <v/>
      </c>
      <c r="CI555" s="59" t="str">
        <f t="shared" si="350"/>
        <v/>
      </c>
      <c r="CJ555" s="530" t="e">
        <f t="shared" si="329"/>
        <v>#VALUE!</v>
      </c>
      <c r="CK555" s="727"/>
      <c r="CL555" s="792"/>
    </row>
    <row r="556" spans="1:90" ht="13.15" customHeight="1" thickBot="1" x14ac:dyDescent="0.3">
      <c r="A556" s="736"/>
      <c r="B556" s="125"/>
      <c r="C556" s="713"/>
      <c r="D556" s="384">
        <v>550</v>
      </c>
      <c r="E556" s="202" t="s">
        <v>1185</v>
      </c>
      <c r="F556" s="203" t="s">
        <v>1186</v>
      </c>
      <c r="G556" s="294" t="s">
        <v>1264</v>
      </c>
      <c r="H556" s="101">
        <v>5</v>
      </c>
      <c r="I556" s="102"/>
      <c r="J556" s="103">
        <f t="shared" si="351"/>
        <v>6.0975609756097562</v>
      </c>
      <c r="K556" s="102">
        <v>7.5</v>
      </c>
      <c r="L556" s="102">
        <f t="shared" si="363"/>
        <v>30.487804878048781</v>
      </c>
      <c r="M556" s="102">
        <f t="shared" si="359"/>
        <v>37.5</v>
      </c>
      <c r="N556" s="204">
        <f t="shared" si="342"/>
        <v>8.3250000000000011</v>
      </c>
      <c r="O556" s="19">
        <f t="shared" si="339"/>
        <v>2.625</v>
      </c>
      <c r="P556" s="19">
        <f t="shared" si="360"/>
        <v>41.625000000000007</v>
      </c>
      <c r="Q556" s="20">
        <f t="shared" si="340"/>
        <v>10.125</v>
      </c>
      <c r="R556" s="21">
        <f t="shared" si="361"/>
        <v>50.625</v>
      </c>
      <c r="S556" s="205">
        <f t="shared" si="343"/>
        <v>9</v>
      </c>
      <c r="T556" s="206">
        <f t="shared" si="362"/>
        <v>45</v>
      </c>
      <c r="U556" s="104"/>
      <c r="V556" s="104">
        <v>1</v>
      </c>
      <c r="W556" s="104"/>
      <c r="X556" s="104"/>
      <c r="Y556" s="104"/>
      <c r="Z556" s="104"/>
      <c r="AA556" s="104"/>
      <c r="AB556" s="104"/>
      <c r="AC556" s="104"/>
      <c r="AD556" s="104"/>
      <c r="AE556" s="104"/>
      <c r="AF556" s="104"/>
      <c r="AG556" s="105">
        <f t="shared" si="346"/>
        <v>1</v>
      </c>
      <c r="AH556" s="105">
        <v>9.94</v>
      </c>
      <c r="AI556" s="105">
        <v>3.91</v>
      </c>
      <c r="AJ556" s="105">
        <f t="shared" si="368"/>
        <v>3.91</v>
      </c>
      <c r="AK556" s="104"/>
      <c r="AL556" s="104"/>
      <c r="AM556" s="104"/>
      <c r="AN556" s="104">
        <v>1</v>
      </c>
      <c r="AO556" s="104"/>
      <c r="AP556" s="107"/>
      <c r="AQ556" s="107"/>
      <c r="AR556" s="107"/>
      <c r="AS556" s="107"/>
      <c r="AT556" s="107"/>
      <c r="AU556" s="107"/>
      <c r="AV556" s="107"/>
      <c r="AW556" s="108">
        <f t="shared" si="344"/>
        <v>1</v>
      </c>
      <c r="AX556" s="109">
        <v>9</v>
      </c>
      <c r="AY556" s="109">
        <v>3.15</v>
      </c>
      <c r="AZ556" s="109">
        <f t="shared" si="369"/>
        <v>3.15</v>
      </c>
      <c r="BA556" s="110"/>
      <c r="BB556" s="110"/>
      <c r="BC556" s="110"/>
      <c r="BD556" s="110"/>
      <c r="BE556" s="110"/>
      <c r="BF556" s="110"/>
      <c r="BG556" s="110"/>
      <c r="BH556" s="110"/>
      <c r="BI556" s="110"/>
      <c r="BJ556" s="110"/>
      <c r="BK556" s="110"/>
      <c r="BL556" s="110"/>
      <c r="BM556" s="111">
        <f t="shared" si="358"/>
        <v>0</v>
      </c>
      <c r="BN556" s="113"/>
      <c r="BO556" s="113">
        <f t="shared" si="345"/>
        <v>0</v>
      </c>
      <c r="BP556" s="254"/>
      <c r="BQ556" s="206"/>
      <c r="BR556" s="208">
        <v>5</v>
      </c>
      <c r="BS556" s="106">
        <f t="shared" si="335"/>
        <v>2.3333333333333335</v>
      </c>
      <c r="BT556" s="106">
        <f t="shared" si="367"/>
        <v>5</v>
      </c>
      <c r="BU556" s="578">
        <f t="shared" si="364"/>
        <v>5</v>
      </c>
      <c r="BV556" s="567"/>
      <c r="BW556" s="209"/>
      <c r="BX556" s="112"/>
      <c r="BY556" s="112"/>
      <c r="BZ556" s="209"/>
      <c r="CA556" s="210">
        <f t="shared" si="336"/>
        <v>9</v>
      </c>
      <c r="CB556" s="112">
        <f t="shared" si="337"/>
        <v>3.15</v>
      </c>
      <c r="CC556" s="588"/>
      <c r="CD556" s="597">
        <f t="shared" si="365"/>
        <v>6.0750000000000002</v>
      </c>
      <c r="CE556" s="210">
        <f t="shared" si="366"/>
        <v>30.375</v>
      </c>
      <c r="CF556" s="725"/>
      <c r="CG556" s="607"/>
      <c r="CH556" s="708" t="str">
        <f t="shared" si="349"/>
        <v/>
      </c>
      <c r="CI556" s="112" t="str">
        <f t="shared" si="350"/>
        <v/>
      </c>
      <c r="CJ556" s="531" t="e">
        <f t="shared" si="329"/>
        <v>#VALUE!</v>
      </c>
      <c r="CK556" s="728"/>
      <c r="CL556" s="793"/>
    </row>
    <row r="557" spans="1:90" ht="13.15" customHeight="1" x14ac:dyDescent="0.25">
      <c r="A557" s="734" t="s">
        <v>535</v>
      </c>
      <c r="B557" s="91"/>
      <c r="C557" s="711">
        <v>71</v>
      </c>
      <c r="D557" s="382">
        <v>551</v>
      </c>
      <c r="E557" s="193" t="s">
        <v>1187</v>
      </c>
      <c r="F557" s="194" t="s">
        <v>1188</v>
      </c>
      <c r="G557" s="292" t="s">
        <v>1264</v>
      </c>
      <c r="H557" s="92">
        <v>1</v>
      </c>
      <c r="I557" s="115"/>
      <c r="J557" s="116">
        <f t="shared" si="351"/>
        <v>20.325203252032519</v>
      </c>
      <c r="K557" s="115">
        <v>25</v>
      </c>
      <c r="L557" s="115">
        <f t="shared" si="363"/>
        <v>20.325203252032519</v>
      </c>
      <c r="M557" s="115">
        <f t="shared" si="359"/>
        <v>25</v>
      </c>
      <c r="N557" s="236">
        <f t="shared" si="342"/>
        <v>27.750000000000004</v>
      </c>
      <c r="O557" s="22">
        <f t="shared" si="339"/>
        <v>8.75</v>
      </c>
      <c r="P557" s="22">
        <f t="shared" si="360"/>
        <v>27.750000000000004</v>
      </c>
      <c r="Q557" s="23">
        <f t="shared" si="340"/>
        <v>33.75</v>
      </c>
      <c r="R557" s="24">
        <f t="shared" si="361"/>
        <v>33.75</v>
      </c>
      <c r="S557" s="94">
        <f t="shared" si="343"/>
        <v>30</v>
      </c>
      <c r="T557" s="196">
        <f t="shared" si="362"/>
        <v>30</v>
      </c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6">
        <f t="shared" si="346"/>
        <v>0</v>
      </c>
      <c r="AH557" s="198"/>
      <c r="AI557" s="198"/>
      <c r="AJ557" s="198">
        <f t="shared" si="368"/>
        <v>0</v>
      </c>
      <c r="AK557" s="95"/>
      <c r="AL557" s="95"/>
      <c r="AM557" s="95"/>
      <c r="AN557" s="95"/>
      <c r="AO557" s="95"/>
      <c r="AP557" s="97"/>
      <c r="AQ557" s="97"/>
      <c r="AR557" s="97"/>
      <c r="AS557" s="97"/>
      <c r="AT557" s="97"/>
      <c r="AU557" s="97"/>
      <c r="AV557" s="97"/>
      <c r="AW557" s="98">
        <f t="shared" si="344"/>
        <v>0</v>
      </c>
      <c r="AX557" s="118">
        <v>30</v>
      </c>
      <c r="AY557" s="119">
        <v>5.84</v>
      </c>
      <c r="AZ557" s="118">
        <f t="shared" si="369"/>
        <v>0</v>
      </c>
      <c r="BA557" s="120"/>
      <c r="BB557" s="120"/>
      <c r="BC557" s="120"/>
      <c r="BD557" s="120"/>
      <c r="BE557" s="120"/>
      <c r="BF557" s="121"/>
      <c r="BG557" s="121"/>
      <c r="BH557" s="121"/>
      <c r="BI557" s="121"/>
      <c r="BJ557" s="121"/>
      <c r="BK557" s="120"/>
      <c r="BL557" s="120"/>
      <c r="BM557" s="100">
        <f t="shared" si="358"/>
        <v>0</v>
      </c>
      <c r="BN557" s="122"/>
      <c r="BO557" s="123">
        <f t="shared" si="345"/>
        <v>0</v>
      </c>
      <c r="BP557" s="243"/>
      <c r="BQ557" s="196"/>
      <c r="BR557" s="197">
        <v>1</v>
      </c>
      <c r="BS557" s="198">
        <f t="shared" si="335"/>
        <v>0.33333333333333331</v>
      </c>
      <c r="BT557" s="198">
        <f t="shared" si="367"/>
        <v>1</v>
      </c>
      <c r="BU557" s="579">
        <f t="shared" si="364"/>
        <v>1</v>
      </c>
      <c r="BV557" s="565"/>
      <c r="BW557" s="200"/>
      <c r="BX557" s="297">
        <v>12.52</v>
      </c>
      <c r="BY557" s="298">
        <v>36.29</v>
      </c>
      <c r="BZ557" s="200"/>
      <c r="CA557" s="201">
        <f t="shared" si="336"/>
        <v>30</v>
      </c>
      <c r="CB557" s="199">
        <f t="shared" si="337"/>
        <v>5.84</v>
      </c>
      <c r="CC557" s="586"/>
      <c r="CD557" s="595">
        <f t="shared" si="365"/>
        <v>17.920000000000002</v>
      </c>
      <c r="CE557" s="201">
        <f t="shared" si="366"/>
        <v>17.920000000000002</v>
      </c>
      <c r="CF557" s="723">
        <f>SUM(CE557:CE560)</f>
        <v>106.05000000000001</v>
      </c>
      <c r="CG557" s="605"/>
      <c r="CH557" s="706" t="str">
        <f t="shared" si="349"/>
        <v/>
      </c>
      <c r="CI557" s="199" t="str">
        <f t="shared" si="350"/>
        <v/>
      </c>
      <c r="CJ557" s="529" t="e">
        <f t="shared" ref="CJ557:CJ606" si="370">BU557*CI557</f>
        <v>#VALUE!</v>
      </c>
      <c r="CK557" s="732" t="e">
        <f>SUM(CJ557:CJ560)</f>
        <v>#VALUE!</v>
      </c>
      <c r="CL557" s="794" t="e">
        <f>(CF557-CK557)/CF557</f>
        <v>#VALUE!</v>
      </c>
    </row>
    <row r="558" spans="1:90" ht="13.15" customHeight="1" x14ac:dyDescent="0.25">
      <c r="A558" s="735"/>
      <c r="B558" s="37">
        <v>116</v>
      </c>
      <c r="C558" s="712"/>
      <c r="D558" s="383">
        <v>552</v>
      </c>
      <c r="E558" s="131" t="s">
        <v>1189</v>
      </c>
      <c r="F558" s="182" t="s">
        <v>1190</v>
      </c>
      <c r="G558" s="293" t="s">
        <v>1264</v>
      </c>
      <c r="H558" s="9">
        <v>5</v>
      </c>
      <c r="I558" s="80"/>
      <c r="J558" s="81">
        <f t="shared" si="351"/>
        <v>12.195121951219512</v>
      </c>
      <c r="K558" s="80">
        <v>15</v>
      </c>
      <c r="L558" s="80">
        <f t="shared" si="363"/>
        <v>60.975609756097562</v>
      </c>
      <c r="M558" s="80">
        <f t="shared" si="359"/>
        <v>75</v>
      </c>
      <c r="N558" s="140">
        <f t="shared" si="342"/>
        <v>16.650000000000002</v>
      </c>
      <c r="O558" s="10">
        <f t="shared" si="339"/>
        <v>5.25</v>
      </c>
      <c r="P558" s="10">
        <f t="shared" si="360"/>
        <v>83.250000000000014</v>
      </c>
      <c r="Q558" s="11">
        <f t="shared" si="340"/>
        <v>20.25</v>
      </c>
      <c r="R558" s="12">
        <f t="shared" si="361"/>
        <v>101.25</v>
      </c>
      <c r="S558" s="4">
        <f t="shared" si="343"/>
        <v>18</v>
      </c>
      <c r="T558" s="137">
        <f t="shared" si="362"/>
        <v>90</v>
      </c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>
        <v>1</v>
      </c>
      <c r="AG558" s="44">
        <f t="shared" si="346"/>
        <v>0</v>
      </c>
      <c r="AH558" s="63"/>
      <c r="AI558" s="63"/>
      <c r="AJ558" s="63">
        <f t="shared" si="368"/>
        <v>0</v>
      </c>
      <c r="AK558" s="43"/>
      <c r="AL558" s="43">
        <v>1</v>
      </c>
      <c r="AM558" s="43"/>
      <c r="AN558" s="43">
        <v>1</v>
      </c>
      <c r="AO558" s="43"/>
      <c r="AP558" s="54"/>
      <c r="AQ558" s="54"/>
      <c r="AR558" s="54"/>
      <c r="AS558" s="54"/>
      <c r="AT558" s="54"/>
      <c r="AU558" s="54"/>
      <c r="AV558" s="54"/>
      <c r="AW558" s="45">
        <f t="shared" si="344"/>
        <v>3</v>
      </c>
      <c r="AX558" s="51">
        <v>18</v>
      </c>
      <c r="AY558" s="51">
        <v>6.35</v>
      </c>
      <c r="AZ558" s="51">
        <f t="shared" si="369"/>
        <v>19.049999999999997</v>
      </c>
      <c r="BA558" s="74"/>
      <c r="BB558" s="74"/>
      <c r="BC558" s="74"/>
      <c r="BD558" s="74"/>
      <c r="BE558" s="74"/>
      <c r="BF558" s="74"/>
      <c r="BG558" s="74"/>
      <c r="BH558" s="74"/>
      <c r="BI558" s="74"/>
      <c r="BJ558" s="74"/>
      <c r="BK558" s="74"/>
      <c r="BL558" s="74"/>
      <c r="BM558" s="47">
        <f t="shared" si="358"/>
        <v>0</v>
      </c>
      <c r="BN558" s="60"/>
      <c r="BO558" s="60">
        <f t="shared" si="345"/>
        <v>0</v>
      </c>
      <c r="BP558" s="141"/>
      <c r="BQ558" s="137"/>
      <c r="BR558" s="138">
        <v>5</v>
      </c>
      <c r="BS558" s="63">
        <f t="shared" si="335"/>
        <v>2.6666666666666665</v>
      </c>
      <c r="BT558" s="63">
        <f t="shared" si="367"/>
        <v>5</v>
      </c>
      <c r="BU558" s="577">
        <f t="shared" si="364"/>
        <v>5</v>
      </c>
      <c r="BV558" s="566"/>
      <c r="BW558" s="139"/>
      <c r="BX558" s="87">
        <v>13.59</v>
      </c>
      <c r="BY558" s="86">
        <v>39.380000000000003</v>
      </c>
      <c r="BZ558" s="139"/>
      <c r="CA558" s="5">
        <f t="shared" si="336"/>
        <v>18</v>
      </c>
      <c r="CB558" s="59">
        <f t="shared" si="337"/>
        <v>6.35</v>
      </c>
      <c r="CC558" s="587"/>
      <c r="CD558" s="596">
        <f t="shared" si="365"/>
        <v>12.175000000000001</v>
      </c>
      <c r="CE558" s="5">
        <f t="shared" si="366"/>
        <v>60.875</v>
      </c>
      <c r="CF558" s="724"/>
      <c r="CG558" s="606"/>
      <c r="CH558" s="707" t="str">
        <f t="shared" si="349"/>
        <v/>
      </c>
      <c r="CI558" s="59" t="str">
        <f t="shared" si="350"/>
        <v/>
      </c>
      <c r="CJ558" s="530" t="e">
        <f t="shared" si="370"/>
        <v>#VALUE!</v>
      </c>
      <c r="CK558" s="727"/>
      <c r="CL558" s="792"/>
    </row>
    <row r="559" spans="1:90" ht="13.15" customHeight="1" x14ac:dyDescent="0.25">
      <c r="A559" s="735"/>
      <c r="B559" s="37"/>
      <c r="C559" s="712"/>
      <c r="D559" s="383">
        <v>553</v>
      </c>
      <c r="E559" s="131" t="s">
        <v>1191</v>
      </c>
      <c r="F559" s="182" t="s">
        <v>1192</v>
      </c>
      <c r="G559" s="293" t="s">
        <v>1264</v>
      </c>
      <c r="H559" s="9">
        <v>5</v>
      </c>
      <c r="I559" s="9">
        <v>4.4000000000000004</v>
      </c>
      <c r="J559" s="42">
        <f t="shared" si="351"/>
        <v>7.3170731707317076</v>
      </c>
      <c r="K559" s="9">
        <v>9</v>
      </c>
      <c r="L559" s="9">
        <f t="shared" si="363"/>
        <v>36.585365853658537</v>
      </c>
      <c r="M559" s="9">
        <f t="shared" si="359"/>
        <v>45</v>
      </c>
      <c r="N559" s="140">
        <f t="shared" si="342"/>
        <v>9.99</v>
      </c>
      <c r="O559" s="10">
        <f t="shared" si="339"/>
        <v>3.15</v>
      </c>
      <c r="P559" s="10">
        <f t="shared" si="360"/>
        <v>49.95</v>
      </c>
      <c r="Q559" s="11">
        <f t="shared" si="340"/>
        <v>12.15</v>
      </c>
      <c r="R559" s="12">
        <f t="shared" si="361"/>
        <v>60.75</v>
      </c>
      <c r="S559" s="4">
        <f t="shared" si="343"/>
        <v>10.799999999999999</v>
      </c>
      <c r="T559" s="137">
        <f t="shared" si="362"/>
        <v>53.999999999999993</v>
      </c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>
        <v>11</v>
      </c>
      <c r="AG559" s="44">
        <f t="shared" si="346"/>
        <v>0</v>
      </c>
      <c r="AH559" s="44">
        <v>4.4000000000000004</v>
      </c>
      <c r="AI559" s="44">
        <v>4.49</v>
      </c>
      <c r="AJ559" s="44">
        <f t="shared" si="368"/>
        <v>0</v>
      </c>
      <c r="AK559" s="43"/>
      <c r="AL559" s="43"/>
      <c r="AM559" s="43"/>
      <c r="AN559" s="43">
        <v>2</v>
      </c>
      <c r="AO559" s="43"/>
      <c r="AP559" s="54"/>
      <c r="AQ559" s="54"/>
      <c r="AR559" s="54"/>
      <c r="AS559" s="54"/>
      <c r="AT559" s="54"/>
      <c r="AU559" s="54"/>
      <c r="AV559" s="54"/>
      <c r="AW559" s="45">
        <f t="shared" si="344"/>
        <v>13</v>
      </c>
      <c r="AX559" s="51">
        <v>10.8</v>
      </c>
      <c r="AY559" s="45">
        <v>3.99</v>
      </c>
      <c r="AZ559" s="51">
        <f t="shared" si="369"/>
        <v>51.870000000000005</v>
      </c>
      <c r="BA559" s="43"/>
      <c r="BB559" s="43"/>
      <c r="BC559" s="43"/>
      <c r="BD559" s="43"/>
      <c r="BE559" s="43"/>
      <c r="BF559" s="74"/>
      <c r="BG559" s="74"/>
      <c r="BH559" s="74"/>
      <c r="BI559" s="74"/>
      <c r="BJ559" s="74"/>
      <c r="BK559" s="43"/>
      <c r="BL559" s="43"/>
      <c r="BM559" s="47">
        <f t="shared" si="358"/>
        <v>0</v>
      </c>
      <c r="BN559" s="59"/>
      <c r="BO559" s="60">
        <f t="shared" si="345"/>
        <v>0</v>
      </c>
      <c r="BP559" s="141"/>
      <c r="BQ559" s="137"/>
      <c r="BR559" s="138">
        <v>5</v>
      </c>
      <c r="BS559" s="63">
        <f t="shared" si="335"/>
        <v>6</v>
      </c>
      <c r="BT559" s="63">
        <f t="shared" si="367"/>
        <v>5</v>
      </c>
      <c r="BU559" s="577">
        <f t="shared" si="364"/>
        <v>5</v>
      </c>
      <c r="BV559" s="566"/>
      <c r="BW559" s="139"/>
      <c r="BX559" s="87">
        <v>7.38</v>
      </c>
      <c r="BY559" s="86">
        <v>21.4</v>
      </c>
      <c r="BZ559" s="139"/>
      <c r="CA559" s="5">
        <f t="shared" si="336"/>
        <v>4.4000000000000004</v>
      </c>
      <c r="CB559" s="59">
        <f t="shared" si="337"/>
        <v>3.99</v>
      </c>
      <c r="CC559" s="587"/>
      <c r="CD559" s="596">
        <f t="shared" si="365"/>
        <v>4.1950000000000003</v>
      </c>
      <c r="CE559" s="5">
        <f t="shared" si="366"/>
        <v>20.975000000000001</v>
      </c>
      <c r="CF559" s="724"/>
      <c r="CG559" s="606"/>
      <c r="CH559" s="707" t="str">
        <f t="shared" si="349"/>
        <v/>
      </c>
      <c r="CI559" s="59" t="str">
        <f t="shared" si="350"/>
        <v/>
      </c>
      <c r="CJ559" s="530" t="e">
        <f t="shared" si="370"/>
        <v>#VALUE!</v>
      </c>
      <c r="CK559" s="727"/>
      <c r="CL559" s="792"/>
    </row>
    <row r="560" spans="1:90" ht="13.15" customHeight="1" thickBot="1" x14ac:dyDescent="0.3">
      <c r="A560" s="736"/>
      <c r="B560" s="130"/>
      <c r="C560" s="713"/>
      <c r="D560" s="384">
        <v>554</v>
      </c>
      <c r="E560" s="202" t="s">
        <v>77</v>
      </c>
      <c r="F560" s="203" t="s">
        <v>78</v>
      </c>
      <c r="G560" s="294" t="s">
        <v>1264</v>
      </c>
      <c r="H560" s="101">
        <v>0</v>
      </c>
      <c r="I560" s="101">
        <v>8.1</v>
      </c>
      <c r="J560" s="270"/>
      <c r="K560" s="101"/>
      <c r="L560" s="101">
        <f t="shared" si="363"/>
        <v>0</v>
      </c>
      <c r="M560" s="101"/>
      <c r="N560" s="204"/>
      <c r="O560" s="19"/>
      <c r="P560" s="19"/>
      <c r="Q560" s="20"/>
      <c r="R560" s="21"/>
      <c r="S560" s="205"/>
      <c r="T560" s="206"/>
      <c r="U560" s="104"/>
      <c r="V560" s="104">
        <v>1</v>
      </c>
      <c r="W560" s="104"/>
      <c r="X560" s="104"/>
      <c r="Y560" s="104"/>
      <c r="Z560" s="104"/>
      <c r="AA560" s="104"/>
      <c r="AB560" s="104"/>
      <c r="AC560" s="104"/>
      <c r="AD560" s="104"/>
      <c r="AE560" s="104"/>
      <c r="AF560" s="104"/>
      <c r="AG560" s="105">
        <f t="shared" si="346"/>
        <v>1</v>
      </c>
      <c r="AH560" s="105">
        <v>8.1</v>
      </c>
      <c r="AI560" s="105">
        <v>6.28</v>
      </c>
      <c r="AJ560" s="105">
        <f t="shared" si="368"/>
        <v>6.28</v>
      </c>
      <c r="AK560" s="104"/>
      <c r="AL560" s="104"/>
      <c r="AM560" s="104"/>
      <c r="AN560" s="104"/>
      <c r="AO560" s="104"/>
      <c r="AP560" s="107"/>
      <c r="AQ560" s="107"/>
      <c r="AR560" s="107"/>
      <c r="AS560" s="107"/>
      <c r="AT560" s="107"/>
      <c r="AU560" s="107"/>
      <c r="AV560" s="107"/>
      <c r="AW560" s="108">
        <f t="shared" si="344"/>
        <v>0</v>
      </c>
      <c r="AX560" s="252"/>
      <c r="AY560" s="257"/>
      <c r="AZ560" s="252">
        <f t="shared" si="369"/>
        <v>0</v>
      </c>
      <c r="BA560" s="127"/>
      <c r="BB560" s="127"/>
      <c r="BC560" s="127"/>
      <c r="BD560" s="127"/>
      <c r="BE560" s="127"/>
      <c r="BF560" s="110"/>
      <c r="BG560" s="110"/>
      <c r="BH560" s="110"/>
      <c r="BI560" s="110"/>
      <c r="BJ560" s="110">
        <v>1</v>
      </c>
      <c r="BK560" s="127"/>
      <c r="BL560" s="127"/>
      <c r="BM560" s="111">
        <f t="shared" si="358"/>
        <v>1</v>
      </c>
      <c r="BN560" s="111">
        <v>6.28</v>
      </c>
      <c r="BO560" s="111">
        <f t="shared" si="345"/>
        <v>6.28</v>
      </c>
      <c r="BP560" s="254"/>
      <c r="BQ560" s="206"/>
      <c r="BR560" s="208">
        <v>1</v>
      </c>
      <c r="BS560" s="106">
        <f t="shared" si="335"/>
        <v>0.66666666666666663</v>
      </c>
      <c r="BT560" s="106">
        <f t="shared" si="367"/>
        <v>1</v>
      </c>
      <c r="BU560" s="578">
        <f t="shared" si="364"/>
        <v>1</v>
      </c>
      <c r="BV560" s="567"/>
      <c r="BW560" s="209"/>
      <c r="BX560" s="299">
        <v>12.52</v>
      </c>
      <c r="BY560" s="300">
        <v>36.29</v>
      </c>
      <c r="BZ560" s="209"/>
      <c r="CA560" s="210">
        <f t="shared" si="336"/>
        <v>6.28</v>
      </c>
      <c r="CB560" s="112">
        <f t="shared" si="337"/>
        <v>6.28</v>
      </c>
      <c r="CC560" s="588"/>
      <c r="CD560" s="597">
        <f t="shared" si="365"/>
        <v>6.28</v>
      </c>
      <c r="CE560" s="210">
        <f t="shared" si="366"/>
        <v>6.28</v>
      </c>
      <c r="CF560" s="725"/>
      <c r="CG560" s="607"/>
      <c r="CH560" s="708" t="str">
        <f t="shared" si="349"/>
        <v/>
      </c>
      <c r="CI560" s="112" t="str">
        <f t="shared" si="350"/>
        <v/>
      </c>
      <c r="CJ560" s="531" t="e">
        <f t="shared" si="370"/>
        <v>#VALUE!</v>
      </c>
      <c r="CK560" s="728"/>
      <c r="CL560" s="793"/>
    </row>
    <row r="561" spans="1:90" ht="13.15" customHeight="1" x14ac:dyDescent="0.25">
      <c r="A561" s="734" t="s">
        <v>946</v>
      </c>
      <c r="B561" s="91"/>
      <c r="C561" s="711">
        <v>72</v>
      </c>
      <c r="D561" s="382">
        <v>555</v>
      </c>
      <c r="E561" s="193" t="s">
        <v>1193</v>
      </c>
      <c r="F561" s="194" t="s">
        <v>1194</v>
      </c>
      <c r="G561" s="292" t="s">
        <v>1264</v>
      </c>
      <c r="H561" s="92">
        <v>70</v>
      </c>
      <c r="I561" s="92">
        <v>8.6</v>
      </c>
      <c r="J561" s="93">
        <f t="shared" si="351"/>
        <v>4.7897793263646919</v>
      </c>
      <c r="K561" s="92">
        <v>5.8914285714285715</v>
      </c>
      <c r="L561" s="92">
        <f t="shared" si="363"/>
        <v>335.28455284552842</v>
      </c>
      <c r="M561" s="92">
        <f t="shared" ref="M561:M567" si="371">H561*K561</f>
        <v>412.4</v>
      </c>
      <c r="N561" s="236">
        <f t="shared" si="342"/>
        <v>6.539485714285715</v>
      </c>
      <c r="O561" s="22">
        <f t="shared" si="339"/>
        <v>2.0619999999999998</v>
      </c>
      <c r="P561" s="22">
        <f t="shared" ref="P561:P567" si="372">N561*H561</f>
        <v>457.76400000000007</v>
      </c>
      <c r="Q561" s="23">
        <f t="shared" si="340"/>
        <v>7.9534285714285708</v>
      </c>
      <c r="R561" s="24">
        <f t="shared" ref="R561:R567" si="373">Q561*H561</f>
        <v>556.74</v>
      </c>
      <c r="S561" s="94">
        <f t="shared" si="343"/>
        <v>7.0697142857142854</v>
      </c>
      <c r="T561" s="196">
        <f t="shared" ref="T561:T567" si="374">H561*S561</f>
        <v>494.88</v>
      </c>
      <c r="U561" s="95"/>
      <c r="V561" s="95"/>
      <c r="W561" s="95">
        <f>10+4</f>
        <v>14</v>
      </c>
      <c r="X561" s="95"/>
      <c r="Y561" s="95"/>
      <c r="Z561" s="95"/>
      <c r="AA561" s="95"/>
      <c r="AB561" s="95"/>
      <c r="AC561" s="95"/>
      <c r="AD561" s="95"/>
      <c r="AE561" s="95"/>
      <c r="AF561" s="95">
        <f>7+4</f>
        <v>11</v>
      </c>
      <c r="AG561" s="96">
        <f t="shared" si="346"/>
        <v>14</v>
      </c>
      <c r="AH561" s="96">
        <v>8.6</v>
      </c>
      <c r="AI561" s="96">
        <v>4.1900000000000004</v>
      </c>
      <c r="AJ561" s="96">
        <f t="shared" si="368"/>
        <v>58.660000000000004</v>
      </c>
      <c r="AK561" s="95">
        <v>5</v>
      </c>
      <c r="AL561" s="95">
        <v>4</v>
      </c>
      <c r="AM561" s="95"/>
      <c r="AN561" s="95">
        <f>13+5+2</f>
        <v>20</v>
      </c>
      <c r="AO561" s="95">
        <v>4</v>
      </c>
      <c r="AP561" s="97"/>
      <c r="AQ561" s="97"/>
      <c r="AR561" s="97"/>
      <c r="AS561" s="97"/>
      <c r="AT561" s="97"/>
      <c r="AU561" s="97"/>
      <c r="AV561" s="97"/>
      <c r="AW561" s="98">
        <f t="shared" si="344"/>
        <v>44</v>
      </c>
      <c r="AX561" s="118">
        <v>7.069714286</v>
      </c>
      <c r="AY561" s="98">
        <v>3.35</v>
      </c>
      <c r="AZ561" s="118">
        <f t="shared" si="369"/>
        <v>147.4</v>
      </c>
      <c r="BA561" s="95"/>
      <c r="BB561" s="95"/>
      <c r="BC561" s="95"/>
      <c r="BD561" s="95"/>
      <c r="BE561" s="95"/>
      <c r="BF561" s="121"/>
      <c r="BG561" s="121"/>
      <c r="BH561" s="121"/>
      <c r="BI561" s="121"/>
      <c r="BJ561" s="121"/>
      <c r="BK561" s="95"/>
      <c r="BL561" s="95"/>
      <c r="BM561" s="100">
        <f t="shared" si="358"/>
        <v>0</v>
      </c>
      <c r="BN561" s="199"/>
      <c r="BO561" s="123">
        <f t="shared" si="345"/>
        <v>0</v>
      </c>
      <c r="BP561" s="237"/>
      <c r="BQ561" s="196"/>
      <c r="BR561" s="259">
        <v>70</v>
      </c>
      <c r="BS561" s="198">
        <f t="shared" si="335"/>
        <v>42.666666666666664</v>
      </c>
      <c r="BT561" s="198">
        <f>50</f>
        <v>50</v>
      </c>
      <c r="BU561" s="579">
        <v>70</v>
      </c>
      <c r="BV561" s="565"/>
      <c r="BW561" s="200"/>
      <c r="BX561" s="297">
        <v>5.0999999999999996</v>
      </c>
      <c r="BY561" s="298">
        <v>14.77</v>
      </c>
      <c r="BZ561" s="200"/>
      <c r="CA561" s="201">
        <f t="shared" si="336"/>
        <v>7.069714286</v>
      </c>
      <c r="CB561" s="199">
        <f t="shared" si="337"/>
        <v>3.35</v>
      </c>
      <c r="CC561" s="586"/>
      <c r="CD561" s="595">
        <f t="shared" si="365"/>
        <v>5.2098571429999998</v>
      </c>
      <c r="CE561" s="201">
        <f t="shared" si="366"/>
        <v>364.69000001000001</v>
      </c>
      <c r="CF561" s="723">
        <f>SUM(CE561:CE576)</f>
        <v>1601.1454471644713</v>
      </c>
      <c r="CG561" s="605"/>
      <c r="CH561" s="706" t="str">
        <f t="shared" si="349"/>
        <v/>
      </c>
      <c r="CI561" s="199" t="str">
        <f t="shared" si="350"/>
        <v/>
      </c>
      <c r="CJ561" s="529" t="e">
        <f t="shared" si="370"/>
        <v>#VALUE!</v>
      </c>
      <c r="CK561" s="732" t="e">
        <f>SUM(CJ561:CJ576)</f>
        <v>#VALUE!</v>
      </c>
      <c r="CL561" s="794" t="e">
        <f>(CF561-CK561)/CF561</f>
        <v>#VALUE!</v>
      </c>
    </row>
    <row r="562" spans="1:90" ht="13.15" customHeight="1" x14ac:dyDescent="0.25">
      <c r="A562" s="737"/>
      <c r="B562" s="37"/>
      <c r="C562" s="714"/>
      <c r="D562" s="383">
        <v>556</v>
      </c>
      <c r="E562" s="131" t="s">
        <v>1195</v>
      </c>
      <c r="F562" s="182" t="s">
        <v>1196</v>
      </c>
      <c r="G562" s="293" t="s">
        <v>1264</v>
      </c>
      <c r="H562" s="9">
        <v>5</v>
      </c>
      <c r="I562" s="9">
        <v>10.4</v>
      </c>
      <c r="J562" s="42">
        <f t="shared" si="351"/>
        <v>6.4227642276422765</v>
      </c>
      <c r="K562" s="9">
        <v>7.9</v>
      </c>
      <c r="L562" s="9">
        <f t="shared" si="363"/>
        <v>32.113821138211385</v>
      </c>
      <c r="M562" s="9">
        <f t="shared" si="371"/>
        <v>39.5</v>
      </c>
      <c r="N562" s="140">
        <f t="shared" si="342"/>
        <v>8.7690000000000019</v>
      </c>
      <c r="O562" s="10">
        <f t="shared" si="339"/>
        <v>2.7650000000000001</v>
      </c>
      <c r="P562" s="10">
        <f t="shared" si="372"/>
        <v>43.845000000000013</v>
      </c>
      <c r="Q562" s="11">
        <f t="shared" si="340"/>
        <v>10.665000000000001</v>
      </c>
      <c r="R562" s="12">
        <f t="shared" si="373"/>
        <v>53.325000000000003</v>
      </c>
      <c r="S562" s="4">
        <f t="shared" si="343"/>
        <v>9.48</v>
      </c>
      <c r="T562" s="137">
        <f t="shared" si="374"/>
        <v>47.400000000000006</v>
      </c>
      <c r="U562" s="43"/>
      <c r="V562" s="43">
        <v>2</v>
      </c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4">
        <f t="shared" si="346"/>
        <v>2</v>
      </c>
      <c r="AH562" s="44">
        <v>10.4</v>
      </c>
      <c r="AI562" s="44">
        <v>5.42</v>
      </c>
      <c r="AJ562" s="44">
        <f t="shared" si="368"/>
        <v>10.84</v>
      </c>
      <c r="AK562" s="43"/>
      <c r="AL562" s="43"/>
      <c r="AM562" s="43"/>
      <c r="AN562" s="43"/>
      <c r="AO562" s="43"/>
      <c r="AP562" s="54"/>
      <c r="AQ562" s="54"/>
      <c r="AR562" s="54"/>
      <c r="AS562" s="54"/>
      <c r="AT562" s="54"/>
      <c r="AU562" s="54"/>
      <c r="AV562" s="54"/>
      <c r="AW562" s="45">
        <f t="shared" si="344"/>
        <v>0</v>
      </c>
      <c r="AX562" s="51">
        <v>9.48</v>
      </c>
      <c r="AY562" s="46">
        <v>4.5999999999999996</v>
      </c>
      <c r="AZ562" s="51">
        <f t="shared" si="369"/>
        <v>0</v>
      </c>
      <c r="BA562" s="75"/>
      <c r="BB562" s="75"/>
      <c r="BC562" s="75"/>
      <c r="BD562" s="75"/>
      <c r="BE562" s="75"/>
      <c r="BF562" s="74"/>
      <c r="BG562" s="74"/>
      <c r="BH562" s="74"/>
      <c r="BI562" s="74"/>
      <c r="BJ562" s="74"/>
      <c r="BK562" s="75"/>
      <c r="BL562" s="75"/>
      <c r="BM562" s="47">
        <f t="shared" si="358"/>
        <v>0</v>
      </c>
      <c r="BN562" s="61"/>
      <c r="BO562" s="60">
        <f t="shared" si="345"/>
        <v>0</v>
      </c>
      <c r="BP562" s="142"/>
      <c r="BQ562" s="137"/>
      <c r="BR562" s="138">
        <v>5</v>
      </c>
      <c r="BS562" s="63">
        <f t="shared" si="335"/>
        <v>2.3333333333333335</v>
      </c>
      <c r="BT562" s="63">
        <f>BR562</f>
        <v>5</v>
      </c>
      <c r="BU562" s="577">
        <f t="shared" ref="BU562:BU598" si="375">BR562</f>
        <v>5</v>
      </c>
      <c r="BV562" s="566"/>
      <c r="BW562" s="139"/>
      <c r="BX562" s="87">
        <v>6.76</v>
      </c>
      <c r="BY562" s="86">
        <v>19.579999999999998</v>
      </c>
      <c r="BZ562" s="139"/>
      <c r="CA562" s="5">
        <f t="shared" si="336"/>
        <v>9.48</v>
      </c>
      <c r="CB562" s="59">
        <f t="shared" si="337"/>
        <v>4.5999999999999996</v>
      </c>
      <c r="CC562" s="587"/>
      <c r="CD562" s="596">
        <f t="shared" si="365"/>
        <v>7.04</v>
      </c>
      <c r="CE562" s="5">
        <f t="shared" si="366"/>
        <v>35.200000000000003</v>
      </c>
      <c r="CF562" s="724"/>
      <c r="CG562" s="606"/>
      <c r="CH562" s="707" t="str">
        <f t="shared" si="349"/>
        <v/>
      </c>
      <c r="CI562" s="59" t="str">
        <f t="shared" si="350"/>
        <v/>
      </c>
      <c r="CJ562" s="530" t="e">
        <f t="shared" si="370"/>
        <v>#VALUE!</v>
      </c>
      <c r="CK562" s="727"/>
      <c r="CL562" s="792"/>
    </row>
    <row r="563" spans="1:90" ht="13.15" customHeight="1" x14ac:dyDescent="0.25">
      <c r="A563" s="737"/>
      <c r="B563" s="37"/>
      <c r="C563" s="714"/>
      <c r="D563" s="383">
        <v>557</v>
      </c>
      <c r="E563" s="131" t="s">
        <v>1197</v>
      </c>
      <c r="F563" s="182" t="s">
        <v>1198</v>
      </c>
      <c r="G563" s="293" t="s">
        <v>1264</v>
      </c>
      <c r="H563" s="9">
        <v>10</v>
      </c>
      <c r="I563" s="9">
        <v>10.6</v>
      </c>
      <c r="J563" s="42">
        <f t="shared" si="351"/>
        <v>11.382113821138212</v>
      </c>
      <c r="K563" s="9">
        <v>14</v>
      </c>
      <c r="L563" s="9">
        <f t="shared" si="363"/>
        <v>113.82113821138212</v>
      </c>
      <c r="M563" s="9">
        <f t="shared" si="371"/>
        <v>140</v>
      </c>
      <c r="N563" s="140">
        <f t="shared" si="342"/>
        <v>15.540000000000001</v>
      </c>
      <c r="O563" s="10">
        <f t="shared" si="339"/>
        <v>4.8999999999999995</v>
      </c>
      <c r="P563" s="10">
        <f t="shared" si="372"/>
        <v>155.4</v>
      </c>
      <c r="Q563" s="11">
        <f t="shared" si="340"/>
        <v>18.899999999999999</v>
      </c>
      <c r="R563" s="12">
        <f t="shared" si="373"/>
        <v>189</v>
      </c>
      <c r="S563" s="4">
        <f t="shared" si="343"/>
        <v>16.8</v>
      </c>
      <c r="T563" s="137">
        <f t="shared" si="374"/>
        <v>168</v>
      </c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4">
        <f t="shared" si="346"/>
        <v>0</v>
      </c>
      <c r="AH563" s="44">
        <v>10.6</v>
      </c>
      <c r="AI563" s="44">
        <v>6.97</v>
      </c>
      <c r="AJ563" s="44">
        <f t="shared" si="368"/>
        <v>0</v>
      </c>
      <c r="AK563" s="43"/>
      <c r="AL563" s="43"/>
      <c r="AM563" s="43"/>
      <c r="AN563" s="43"/>
      <c r="AO563" s="43"/>
      <c r="AP563" s="54"/>
      <c r="AQ563" s="54"/>
      <c r="AR563" s="54"/>
      <c r="AS563" s="54"/>
      <c r="AT563" s="54"/>
      <c r="AU563" s="54"/>
      <c r="AV563" s="54"/>
      <c r="AW563" s="45">
        <f t="shared" si="344"/>
        <v>0</v>
      </c>
      <c r="AX563" s="51">
        <v>16.8</v>
      </c>
      <c r="AY563" s="46">
        <v>5.53</v>
      </c>
      <c r="AZ563" s="51">
        <f t="shared" si="369"/>
        <v>0</v>
      </c>
      <c r="BA563" s="75"/>
      <c r="BB563" s="75"/>
      <c r="BC563" s="75"/>
      <c r="BD563" s="75"/>
      <c r="BE563" s="75"/>
      <c r="BF563" s="74"/>
      <c r="BG563" s="74"/>
      <c r="BH563" s="74"/>
      <c r="BI563" s="74"/>
      <c r="BJ563" s="74"/>
      <c r="BK563" s="75"/>
      <c r="BL563" s="75"/>
      <c r="BM563" s="47">
        <f t="shared" si="358"/>
        <v>0</v>
      </c>
      <c r="BN563" s="61"/>
      <c r="BO563" s="60">
        <f t="shared" si="345"/>
        <v>0</v>
      </c>
      <c r="BP563" s="141"/>
      <c r="BQ563" s="137"/>
      <c r="BR563" s="138">
        <v>10</v>
      </c>
      <c r="BS563" s="63">
        <f t="shared" si="335"/>
        <v>3.3333333333333335</v>
      </c>
      <c r="BT563" s="63">
        <f t="shared" ref="BT563:BT598" si="376">BR563</f>
        <v>10</v>
      </c>
      <c r="BU563" s="577">
        <f t="shared" si="375"/>
        <v>10</v>
      </c>
      <c r="BV563" s="566"/>
      <c r="BW563" s="139"/>
      <c r="BX563" s="87">
        <v>8.41</v>
      </c>
      <c r="BY563" s="86">
        <v>24.38</v>
      </c>
      <c r="BZ563" s="139"/>
      <c r="CA563" s="5">
        <f t="shared" si="336"/>
        <v>10.6</v>
      </c>
      <c r="CB563" s="59">
        <f t="shared" si="337"/>
        <v>5.53</v>
      </c>
      <c r="CC563" s="587"/>
      <c r="CD563" s="596">
        <f t="shared" si="365"/>
        <v>8.0649999999999995</v>
      </c>
      <c r="CE563" s="5">
        <f t="shared" si="366"/>
        <v>80.649999999999991</v>
      </c>
      <c r="CF563" s="724"/>
      <c r="CG563" s="606"/>
      <c r="CH563" s="707" t="str">
        <f t="shared" si="349"/>
        <v/>
      </c>
      <c r="CI563" s="59" t="str">
        <f t="shared" si="350"/>
        <v/>
      </c>
      <c r="CJ563" s="530" t="e">
        <f t="shared" si="370"/>
        <v>#VALUE!</v>
      </c>
      <c r="CK563" s="727"/>
      <c r="CL563" s="792"/>
    </row>
    <row r="564" spans="1:90" ht="13.15" customHeight="1" x14ac:dyDescent="0.25">
      <c r="A564" s="737"/>
      <c r="B564" s="37"/>
      <c r="C564" s="714"/>
      <c r="D564" s="383">
        <v>558</v>
      </c>
      <c r="E564" s="131" t="s">
        <v>1199</v>
      </c>
      <c r="F564" s="182" t="s">
        <v>1200</v>
      </c>
      <c r="G564" s="293" t="s">
        <v>1264</v>
      </c>
      <c r="H564" s="9">
        <v>15</v>
      </c>
      <c r="I564" s="9">
        <v>14.4</v>
      </c>
      <c r="J564" s="42">
        <f t="shared" si="351"/>
        <v>10.487804878048779</v>
      </c>
      <c r="K564" s="9">
        <v>12.899999999999999</v>
      </c>
      <c r="L564" s="9">
        <f t="shared" si="363"/>
        <v>157.31707317073167</v>
      </c>
      <c r="M564" s="9">
        <f t="shared" si="371"/>
        <v>193.49999999999997</v>
      </c>
      <c r="N564" s="140">
        <f t="shared" si="342"/>
        <v>14.318999999999999</v>
      </c>
      <c r="O564" s="10">
        <f t="shared" si="339"/>
        <v>4.5149999999999988</v>
      </c>
      <c r="P564" s="10">
        <f t="shared" si="372"/>
        <v>214.785</v>
      </c>
      <c r="Q564" s="11">
        <f t="shared" si="340"/>
        <v>17.414999999999999</v>
      </c>
      <c r="R564" s="12">
        <f t="shared" si="373"/>
        <v>261.22499999999997</v>
      </c>
      <c r="S564" s="4">
        <f t="shared" si="343"/>
        <v>15.479999999999997</v>
      </c>
      <c r="T564" s="137">
        <f t="shared" si="374"/>
        <v>232.19999999999996</v>
      </c>
      <c r="U564" s="43"/>
      <c r="V564" s="43"/>
      <c r="W564" s="43">
        <f>1+1</f>
        <v>2</v>
      </c>
      <c r="X564" s="43"/>
      <c r="Y564" s="43"/>
      <c r="Z564" s="43"/>
      <c r="AA564" s="43"/>
      <c r="AB564" s="43"/>
      <c r="AC564" s="43"/>
      <c r="AD564" s="43"/>
      <c r="AE564" s="43"/>
      <c r="AF564" s="43"/>
      <c r="AG564" s="44">
        <f t="shared" si="346"/>
        <v>2</v>
      </c>
      <c r="AH564" s="44">
        <v>14.4</v>
      </c>
      <c r="AI564" s="44">
        <v>9.6</v>
      </c>
      <c r="AJ564" s="44">
        <f t="shared" si="368"/>
        <v>19.2</v>
      </c>
      <c r="AK564" s="43"/>
      <c r="AL564" s="43">
        <v>5</v>
      </c>
      <c r="AM564" s="43">
        <v>2</v>
      </c>
      <c r="AN564" s="43">
        <f>5+1+2</f>
        <v>8</v>
      </c>
      <c r="AO564" s="43"/>
      <c r="AP564" s="54"/>
      <c r="AQ564" s="54"/>
      <c r="AR564" s="54"/>
      <c r="AS564" s="54"/>
      <c r="AT564" s="54"/>
      <c r="AU564" s="54"/>
      <c r="AV564" s="54"/>
      <c r="AW564" s="45">
        <f t="shared" si="344"/>
        <v>15</v>
      </c>
      <c r="AX564" s="51">
        <v>15.48</v>
      </c>
      <c r="AY564" s="51">
        <v>7.57</v>
      </c>
      <c r="AZ564" s="51">
        <f t="shared" si="369"/>
        <v>113.55000000000001</v>
      </c>
      <c r="BA564" s="74"/>
      <c r="BB564" s="74"/>
      <c r="BC564" s="74"/>
      <c r="BD564" s="74"/>
      <c r="BE564" s="74"/>
      <c r="BF564" s="74"/>
      <c r="BG564" s="74"/>
      <c r="BH564" s="74"/>
      <c r="BI564" s="74"/>
      <c r="BJ564" s="74"/>
      <c r="BK564" s="74"/>
      <c r="BL564" s="74"/>
      <c r="BM564" s="47">
        <f t="shared" si="358"/>
        <v>0</v>
      </c>
      <c r="BN564" s="58"/>
      <c r="BO564" s="58">
        <f t="shared" si="345"/>
        <v>0</v>
      </c>
      <c r="BP564" s="147" t="s">
        <v>330</v>
      </c>
      <c r="BQ564" s="137"/>
      <c r="BR564" s="138">
        <v>15</v>
      </c>
      <c r="BS564" s="63">
        <f t="shared" si="335"/>
        <v>10.666666666666666</v>
      </c>
      <c r="BT564" s="63">
        <f t="shared" si="376"/>
        <v>15</v>
      </c>
      <c r="BU564" s="577">
        <f t="shared" si="375"/>
        <v>15</v>
      </c>
      <c r="BV564" s="566"/>
      <c r="BW564" s="139"/>
      <c r="BX564" s="87">
        <v>11.2</v>
      </c>
      <c r="BY564" s="86">
        <v>32.47</v>
      </c>
      <c r="BZ564" s="139"/>
      <c r="CA564" s="5">
        <f t="shared" si="336"/>
        <v>14.4</v>
      </c>
      <c r="CB564" s="59">
        <f t="shared" si="337"/>
        <v>7.57</v>
      </c>
      <c r="CC564" s="587"/>
      <c r="CD564" s="596">
        <f t="shared" si="365"/>
        <v>10.984999999999999</v>
      </c>
      <c r="CE564" s="5">
        <f t="shared" si="366"/>
        <v>164.77499999999998</v>
      </c>
      <c r="CF564" s="724"/>
      <c r="CG564" s="606"/>
      <c r="CH564" s="707" t="str">
        <f t="shared" si="349"/>
        <v/>
      </c>
      <c r="CI564" s="59" t="str">
        <f t="shared" si="350"/>
        <v/>
      </c>
      <c r="CJ564" s="530" t="e">
        <f t="shared" si="370"/>
        <v>#VALUE!</v>
      </c>
      <c r="CK564" s="727"/>
      <c r="CL564" s="792"/>
    </row>
    <row r="565" spans="1:90" ht="13.15" customHeight="1" x14ac:dyDescent="0.25">
      <c r="A565" s="737"/>
      <c r="B565" s="37"/>
      <c r="C565" s="714"/>
      <c r="D565" s="383">
        <v>559</v>
      </c>
      <c r="E565" s="131" t="s">
        <v>1201</v>
      </c>
      <c r="F565" s="182" t="s">
        <v>1202</v>
      </c>
      <c r="G565" s="293" t="s">
        <v>1264</v>
      </c>
      <c r="H565" s="9">
        <v>10</v>
      </c>
      <c r="I565" s="9">
        <v>23.6</v>
      </c>
      <c r="J565" s="42">
        <f t="shared" si="351"/>
        <v>16.260162601626018</v>
      </c>
      <c r="K565" s="9">
        <v>20</v>
      </c>
      <c r="L565" s="9">
        <f t="shared" si="363"/>
        <v>162.60162601626016</v>
      </c>
      <c r="M565" s="9">
        <f t="shared" si="371"/>
        <v>200</v>
      </c>
      <c r="N565" s="140">
        <f t="shared" si="342"/>
        <v>22.200000000000003</v>
      </c>
      <c r="O565" s="10">
        <f t="shared" si="339"/>
        <v>7</v>
      </c>
      <c r="P565" s="10">
        <f t="shared" si="372"/>
        <v>222.00000000000003</v>
      </c>
      <c r="Q565" s="11">
        <f t="shared" si="340"/>
        <v>27</v>
      </c>
      <c r="R565" s="12">
        <f t="shared" si="373"/>
        <v>270</v>
      </c>
      <c r="S565" s="4">
        <f t="shared" si="343"/>
        <v>24</v>
      </c>
      <c r="T565" s="137">
        <f t="shared" si="374"/>
        <v>240</v>
      </c>
      <c r="U565" s="43"/>
      <c r="V565" s="43"/>
      <c r="W565" s="43">
        <v>1</v>
      </c>
      <c r="X565" s="43"/>
      <c r="Y565" s="43"/>
      <c r="Z565" s="43"/>
      <c r="AA565" s="43"/>
      <c r="AB565" s="43"/>
      <c r="AC565" s="43"/>
      <c r="AD565" s="43"/>
      <c r="AE565" s="43"/>
      <c r="AF565" s="43"/>
      <c r="AG565" s="44">
        <f t="shared" si="346"/>
        <v>1</v>
      </c>
      <c r="AH565" s="44">
        <v>23.6</v>
      </c>
      <c r="AI565" s="44">
        <v>12.62</v>
      </c>
      <c r="AJ565" s="44">
        <f t="shared" si="368"/>
        <v>12.62</v>
      </c>
      <c r="AK565" s="43"/>
      <c r="AL565" s="43"/>
      <c r="AM565" s="43"/>
      <c r="AN565" s="43"/>
      <c r="AO565" s="43"/>
      <c r="AP565" s="54"/>
      <c r="AQ565" s="54"/>
      <c r="AR565" s="54"/>
      <c r="AS565" s="54"/>
      <c r="AT565" s="54"/>
      <c r="AU565" s="54"/>
      <c r="AV565" s="54"/>
      <c r="AW565" s="45">
        <f t="shared" si="344"/>
        <v>0</v>
      </c>
      <c r="AX565" s="51">
        <v>24</v>
      </c>
      <c r="AY565" s="46">
        <v>9.41</v>
      </c>
      <c r="AZ565" s="51">
        <f t="shared" si="369"/>
        <v>0</v>
      </c>
      <c r="BA565" s="75"/>
      <c r="BB565" s="75"/>
      <c r="BC565" s="75"/>
      <c r="BD565" s="75"/>
      <c r="BE565" s="75"/>
      <c r="BF565" s="74"/>
      <c r="BG565" s="74"/>
      <c r="BH565" s="74"/>
      <c r="BI565" s="74"/>
      <c r="BJ565" s="74"/>
      <c r="BK565" s="75"/>
      <c r="BL565" s="75"/>
      <c r="BM565" s="47">
        <f t="shared" si="358"/>
        <v>0</v>
      </c>
      <c r="BN565" s="61"/>
      <c r="BO565" s="60">
        <f t="shared" si="345"/>
        <v>0</v>
      </c>
      <c r="BP565" s="142"/>
      <c r="BQ565" s="137"/>
      <c r="BR565" s="138">
        <v>10</v>
      </c>
      <c r="BS565" s="63">
        <f t="shared" si="335"/>
        <v>3.6666666666666665</v>
      </c>
      <c r="BT565" s="63">
        <f t="shared" si="376"/>
        <v>10</v>
      </c>
      <c r="BU565" s="577">
        <f t="shared" si="375"/>
        <v>10</v>
      </c>
      <c r="BV565" s="566"/>
      <c r="BW565" s="139"/>
      <c r="BX565" s="87">
        <v>14.7</v>
      </c>
      <c r="BY565" s="86">
        <v>42.61</v>
      </c>
      <c r="BZ565" s="139"/>
      <c r="CA565" s="5">
        <f t="shared" si="336"/>
        <v>23.6</v>
      </c>
      <c r="CB565" s="59">
        <f t="shared" si="337"/>
        <v>9.41</v>
      </c>
      <c r="CC565" s="587"/>
      <c r="CD565" s="596">
        <f t="shared" si="365"/>
        <v>16.505000000000003</v>
      </c>
      <c r="CE565" s="5">
        <f t="shared" si="366"/>
        <v>165.05</v>
      </c>
      <c r="CF565" s="724"/>
      <c r="CG565" s="606"/>
      <c r="CH565" s="707" t="str">
        <f t="shared" si="349"/>
        <v/>
      </c>
      <c r="CI565" s="59" t="str">
        <f t="shared" si="350"/>
        <v/>
      </c>
      <c r="CJ565" s="530" t="e">
        <f t="shared" si="370"/>
        <v>#VALUE!</v>
      </c>
      <c r="CK565" s="727"/>
      <c r="CL565" s="792"/>
    </row>
    <row r="566" spans="1:90" ht="13.15" customHeight="1" x14ac:dyDescent="0.25">
      <c r="A566" s="737"/>
      <c r="B566" s="37"/>
      <c r="C566" s="714"/>
      <c r="D566" s="383">
        <v>560</v>
      </c>
      <c r="E566" s="131" t="s">
        <v>1203</v>
      </c>
      <c r="F566" s="182" t="s">
        <v>1204</v>
      </c>
      <c r="G566" s="293" t="s">
        <v>1264</v>
      </c>
      <c r="H566" s="9">
        <v>2</v>
      </c>
      <c r="I566" s="9">
        <v>45.6</v>
      </c>
      <c r="J566" s="42">
        <f t="shared" si="351"/>
        <v>17.886178861788618</v>
      </c>
      <c r="K566" s="9">
        <v>22</v>
      </c>
      <c r="L566" s="9">
        <f t="shared" si="363"/>
        <v>35.772357723577237</v>
      </c>
      <c r="M566" s="9">
        <f t="shared" si="371"/>
        <v>44</v>
      </c>
      <c r="N566" s="140">
        <f t="shared" si="342"/>
        <v>24.42</v>
      </c>
      <c r="O566" s="10">
        <f t="shared" si="339"/>
        <v>7.6999999999999993</v>
      </c>
      <c r="P566" s="10">
        <f t="shared" si="372"/>
        <v>48.84</v>
      </c>
      <c r="Q566" s="11">
        <f t="shared" si="340"/>
        <v>29.7</v>
      </c>
      <c r="R566" s="12">
        <f t="shared" si="373"/>
        <v>59.4</v>
      </c>
      <c r="S566" s="4">
        <f t="shared" si="343"/>
        <v>26.4</v>
      </c>
      <c r="T566" s="137">
        <f t="shared" si="374"/>
        <v>52.8</v>
      </c>
      <c r="U566" s="43"/>
      <c r="V566" s="43"/>
      <c r="W566" s="43">
        <v>2</v>
      </c>
      <c r="X566" s="43"/>
      <c r="Y566" s="43"/>
      <c r="Z566" s="43"/>
      <c r="AA566" s="43"/>
      <c r="AB566" s="43"/>
      <c r="AC566" s="43"/>
      <c r="AD566" s="43"/>
      <c r="AE566" s="43"/>
      <c r="AF566" s="43"/>
      <c r="AG566" s="44">
        <f t="shared" si="346"/>
        <v>2</v>
      </c>
      <c r="AH566" s="44">
        <v>45.6</v>
      </c>
      <c r="AI566" s="44">
        <v>14.29</v>
      </c>
      <c r="AJ566" s="44">
        <f t="shared" si="368"/>
        <v>28.58</v>
      </c>
      <c r="AK566" s="43"/>
      <c r="AL566" s="43"/>
      <c r="AM566" s="43"/>
      <c r="AN566" s="43"/>
      <c r="AO566" s="43"/>
      <c r="AP566" s="54"/>
      <c r="AQ566" s="54"/>
      <c r="AR566" s="54"/>
      <c r="AS566" s="54"/>
      <c r="AT566" s="54"/>
      <c r="AU566" s="54"/>
      <c r="AV566" s="54"/>
      <c r="AW566" s="45">
        <f t="shared" si="344"/>
        <v>0</v>
      </c>
      <c r="AX566" s="51">
        <v>26.4</v>
      </c>
      <c r="AY566" s="46">
        <v>11.4</v>
      </c>
      <c r="AZ566" s="51">
        <f t="shared" si="369"/>
        <v>0</v>
      </c>
      <c r="BA566" s="75"/>
      <c r="BB566" s="75"/>
      <c r="BC566" s="75"/>
      <c r="BD566" s="75"/>
      <c r="BE566" s="75"/>
      <c r="BF566" s="74"/>
      <c r="BG566" s="74"/>
      <c r="BH566" s="74"/>
      <c r="BI566" s="74"/>
      <c r="BJ566" s="74"/>
      <c r="BK566" s="75"/>
      <c r="BL566" s="75"/>
      <c r="BM566" s="47">
        <f t="shared" si="358"/>
        <v>0</v>
      </c>
      <c r="BN566" s="61"/>
      <c r="BO566" s="60">
        <f t="shared" si="345"/>
        <v>0</v>
      </c>
      <c r="BP566" s="142"/>
      <c r="BQ566" s="137"/>
      <c r="BR566" s="138">
        <v>2</v>
      </c>
      <c r="BS566" s="63">
        <f t="shared" si="335"/>
        <v>1.3333333333333333</v>
      </c>
      <c r="BT566" s="63">
        <f t="shared" si="376"/>
        <v>2</v>
      </c>
      <c r="BU566" s="577">
        <f t="shared" si="375"/>
        <v>2</v>
      </c>
      <c r="BV566" s="566"/>
      <c r="BW566" s="139"/>
      <c r="BX566" s="87">
        <v>15.91</v>
      </c>
      <c r="BY566" s="86">
        <v>46.11</v>
      </c>
      <c r="BZ566" s="139"/>
      <c r="CA566" s="5">
        <f t="shared" si="336"/>
        <v>26.4</v>
      </c>
      <c r="CB566" s="59">
        <f t="shared" si="337"/>
        <v>11.4</v>
      </c>
      <c r="CC566" s="587"/>
      <c r="CD566" s="596">
        <f t="shared" si="365"/>
        <v>18.899999999999999</v>
      </c>
      <c r="CE566" s="5">
        <f t="shared" si="366"/>
        <v>37.799999999999997</v>
      </c>
      <c r="CF566" s="724"/>
      <c r="CG566" s="606"/>
      <c r="CH566" s="707" t="str">
        <f t="shared" si="349"/>
        <v/>
      </c>
      <c r="CI566" s="59" t="str">
        <f t="shared" si="350"/>
        <v/>
      </c>
      <c r="CJ566" s="530" t="e">
        <f t="shared" si="370"/>
        <v>#VALUE!</v>
      </c>
      <c r="CK566" s="727"/>
      <c r="CL566" s="792"/>
    </row>
    <row r="567" spans="1:90" ht="13.15" customHeight="1" x14ac:dyDescent="0.25">
      <c r="A567" s="737"/>
      <c r="B567" s="37"/>
      <c r="C567" s="714"/>
      <c r="D567" s="383">
        <v>561</v>
      </c>
      <c r="E567" s="131" t="s">
        <v>1205</v>
      </c>
      <c r="F567" s="182" t="s">
        <v>1206</v>
      </c>
      <c r="G567" s="293" t="s">
        <v>1264</v>
      </c>
      <c r="H567" s="9">
        <v>2</v>
      </c>
      <c r="I567" s="80"/>
      <c r="J567" s="81">
        <f t="shared" si="351"/>
        <v>32.520325203252035</v>
      </c>
      <c r="K567" s="80">
        <v>40</v>
      </c>
      <c r="L567" s="80">
        <f t="shared" si="363"/>
        <v>65.040650406504071</v>
      </c>
      <c r="M567" s="80">
        <f t="shared" si="371"/>
        <v>80</v>
      </c>
      <c r="N567" s="140">
        <f t="shared" si="342"/>
        <v>44.400000000000006</v>
      </c>
      <c r="O567" s="10">
        <f t="shared" si="339"/>
        <v>14</v>
      </c>
      <c r="P567" s="10">
        <f t="shared" si="372"/>
        <v>88.800000000000011</v>
      </c>
      <c r="Q567" s="11">
        <f t="shared" si="340"/>
        <v>54</v>
      </c>
      <c r="R567" s="12">
        <f t="shared" si="373"/>
        <v>108</v>
      </c>
      <c r="S567" s="4">
        <f t="shared" si="343"/>
        <v>48</v>
      </c>
      <c r="T567" s="137">
        <f t="shared" si="374"/>
        <v>96</v>
      </c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4">
        <f t="shared" si="346"/>
        <v>0</v>
      </c>
      <c r="AH567" s="63"/>
      <c r="AI567" s="63"/>
      <c r="AJ567" s="63">
        <f t="shared" si="368"/>
        <v>0</v>
      </c>
      <c r="AK567" s="43"/>
      <c r="AL567" s="43"/>
      <c r="AM567" s="43"/>
      <c r="AN567" s="43"/>
      <c r="AO567" s="43"/>
      <c r="AP567" s="54"/>
      <c r="AQ567" s="54"/>
      <c r="AR567" s="54"/>
      <c r="AS567" s="54"/>
      <c r="AT567" s="54"/>
      <c r="AU567" s="54"/>
      <c r="AV567" s="54"/>
      <c r="AW567" s="45">
        <f t="shared" si="344"/>
        <v>0</v>
      </c>
      <c r="AX567" s="51">
        <v>48</v>
      </c>
      <c r="AY567" s="46">
        <v>19.38</v>
      </c>
      <c r="AZ567" s="51">
        <f t="shared" si="369"/>
        <v>0</v>
      </c>
      <c r="BA567" s="75"/>
      <c r="BB567" s="75"/>
      <c r="BC567" s="75"/>
      <c r="BD567" s="75"/>
      <c r="BE567" s="75"/>
      <c r="BF567" s="74"/>
      <c r="BG567" s="74"/>
      <c r="BH567" s="74"/>
      <c r="BI567" s="74"/>
      <c r="BJ567" s="74"/>
      <c r="BK567" s="75"/>
      <c r="BL567" s="75"/>
      <c r="BM567" s="47">
        <f t="shared" si="358"/>
        <v>0</v>
      </c>
      <c r="BN567" s="61"/>
      <c r="BO567" s="60">
        <f t="shared" si="345"/>
        <v>0</v>
      </c>
      <c r="BP567" s="141"/>
      <c r="BQ567" s="137"/>
      <c r="BR567" s="138">
        <v>2</v>
      </c>
      <c r="BS567" s="63">
        <f t="shared" si="335"/>
        <v>0.66666666666666663</v>
      </c>
      <c r="BT567" s="63">
        <f t="shared" si="376"/>
        <v>2</v>
      </c>
      <c r="BU567" s="577">
        <f t="shared" si="375"/>
        <v>2</v>
      </c>
      <c r="BV567" s="566"/>
      <c r="BW567" s="139"/>
      <c r="BX567" s="87">
        <v>34.74</v>
      </c>
      <c r="BY567" s="86">
        <v>100.7</v>
      </c>
      <c r="BZ567" s="139"/>
      <c r="CA567" s="5">
        <f t="shared" si="336"/>
        <v>48</v>
      </c>
      <c r="CB567" s="59">
        <f t="shared" si="337"/>
        <v>19.38</v>
      </c>
      <c r="CC567" s="587"/>
      <c r="CD567" s="596">
        <f t="shared" si="365"/>
        <v>33.69</v>
      </c>
      <c r="CE567" s="5">
        <f t="shared" si="366"/>
        <v>67.38</v>
      </c>
      <c r="CF567" s="724"/>
      <c r="CG567" s="606"/>
      <c r="CH567" s="707" t="str">
        <f t="shared" si="349"/>
        <v/>
      </c>
      <c r="CI567" s="59" t="str">
        <f t="shared" si="350"/>
        <v/>
      </c>
      <c r="CJ567" s="530" t="e">
        <f t="shared" si="370"/>
        <v>#VALUE!</v>
      </c>
      <c r="CK567" s="727"/>
      <c r="CL567" s="792"/>
    </row>
    <row r="568" spans="1:90" ht="13.15" customHeight="1" x14ac:dyDescent="0.25">
      <c r="A568" s="737"/>
      <c r="B568" s="37">
        <v>114</v>
      </c>
      <c r="C568" s="714"/>
      <c r="D568" s="383">
        <v>562</v>
      </c>
      <c r="E568" s="132" t="s">
        <v>209</v>
      </c>
      <c r="F568" s="183" t="s">
        <v>210</v>
      </c>
      <c r="G568" s="293" t="s">
        <v>1264</v>
      </c>
      <c r="H568" s="9"/>
      <c r="I568" s="79"/>
      <c r="J568" s="68"/>
      <c r="K568" s="79"/>
      <c r="L568" s="79">
        <f t="shared" si="363"/>
        <v>0</v>
      </c>
      <c r="M568" s="79"/>
      <c r="N568" s="140"/>
      <c r="O568" s="10"/>
      <c r="P568" s="10"/>
      <c r="Q568" s="11"/>
      <c r="R568" s="12"/>
      <c r="S568" s="4"/>
      <c r="T568" s="137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4">
        <f t="shared" si="346"/>
        <v>0</v>
      </c>
      <c r="AH568" s="63"/>
      <c r="AI568" s="63"/>
      <c r="AJ568" s="63">
        <f t="shared" si="368"/>
        <v>0</v>
      </c>
      <c r="AK568" s="43"/>
      <c r="AL568" s="43"/>
      <c r="AM568" s="43"/>
      <c r="AN568" s="43"/>
      <c r="AO568" s="43"/>
      <c r="AP568" s="54"/>
      <c r="AQ568" s="54"/>
      <c r="AR568" s="54"/>
      <c r="AS568" s="54"/>
      <c r="AT568" s="54"/>
      <c r="AU568" s="54"/>
      <c r="AV568" s="54"/>
      <c r="AW568" s="45">
        <f t="shared" si="344"/>
        <v>0</v>
      </c>
      <c r="AX568" s="58"/>
      <c r="AY568" s="58"/>
      <c r="AZ568" s="58">
        <f t="shared" si="369"/>
        <v>0</v>
      </c>
      <c r="BA568" s="75"/>
      <c r="BB568" s="75"/>
      <c r="BC568" s="75"/>
      <c r="BD568" s="75"/>
      <c r="BE568" s="75"/>
      <c r="BF568" s="74"/>
      <c r="BG568" s="74">
        <v>2</v>
      </c>
      <c r="BH568" s="74"/>
      <c r="BI568" s="74"/>
      <c r="BJ568" s="74"/>
      <c r="BK568" s="75"/>
      <c r="BL568" s="75"/>
      <c r="BM568" s="47">
        <f t="shared" si="358"/>
        <v>2</v>
      </c>
      <c r="BN568" s="47">
        <v>72</v>
      </c>
      <c r="BO568" s="47">
        <f t="shared" si="345"/>
        <v>144</v>
      </c>
      <c r="BP568" s="136" t="s">
        <v>1312</v>
      </c>
      <c r="BQ568" s="137"/>
      <c r="BR568" s="138">
        <v>2</v>
      </c>
      <c r="BS568" s="63">
        <f t="shared" ref="BS568:BS582" si="377">+(H568+AG568+AW568+BM568)/3</f>
        <v>0.66666666666666663</v>
      </c>
      <c r="BT568" s="63">
        <f t="shared" si="376"/>
        <v>2</v>
      </c>
      <c r="BU568" s="577">
        <f t="shared" si="375"/>
        <v>2</v>
      </c>
      <c r="BV568" s="566"/>
      <c r="BW568" s="139"/>
      <c r="BX568" s="87">
        <v>38.4</v>
      </c>
      <c r="BY568" s="86">
        <v>111.3</v>
      </c>
      <c r="BZ568" s="139"/>
      <c r="CA568" s="5">
        <f t="shared" ref="CA568:CA582" si="378">MIN(I568,AH568,AX568,BN568,BY568)</f>
        <v>72</v>
      </c>
      <c r="CB568" s="59">
        <f t="shared" ref="CB568:CB582" si="379">MIN(J568,AH568,AI568,AX568,AY568,BN568,BX568)</f>
        <v>38.4</v>
      </c>
      <c r="CC568" s="587"/>
      <c r="CD568" s="596">
        <f t="shared" si="365"/>
        <v>55.2</v>
      </c>
      <c r="CE568" s="5">
        <f t="shared" si="366"/>
        <v>110.4</v>
      </c>
      <c r="CF568" s="724"/>
      <c r="CG568" s="606"/>
      <c r="CH568" s="707" t="str">
        <f t="shared" si="349"/>
        <v/>
      </c>
      <c r="CI568" s="59" t="str">
        <f t="shared" si="350"/>
        <v/>
      </c>
      <c r="CJ568" s="530" t="e">
        <f t="shared" si="370"/>
        <v>#VALUE!</v>
      </c>
      <c r="CK568" s="727"/>
      <c r="CL568" s="792"/>
    </row>
    <row r="569" spans="1:90" ht="13.15" customHeight="1" x14ac:dyDescent="0.25">
      <c r="A569" s="737"/>
      <c r="B569" s="37"/>
      <c r="C569" s="714"/>
      <c r="D569" s="383">
        <v>563</v>
      </c>
      <c r="E569" s="132" t="s">
        <v>211</v>
      </c>
      <c r="F569" s="183" t="s">
        <v>212</v>
      </c>
      <c r="G569" s="293" t="s">
        <v>1264</v>
      </c>
      <c r="H569" s="9"/>
      <c r="I569" s="79"/>
      <c r="J569" s="68"/>
      <c r="K569" s="79"/>
      <c r="L569" s="79">
        <f t="shared" si="363"/>
        <v>0</v>
      </c>
      <c r="M569" s="79"/>
      <c r="N569" s="140"/>
      <c r="O569" s="10"/>
      <c r="P569" s="10"/>
      <c r="Q569" s="11"/>
      <c r="R569" s="12"/>
      <c r="S569" s="4"/>
      <c r="T569" s="137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4">
        <f t="shared" si="346"/>
        <v>0</v>
      </c>
      <c r="AH569" s="63"/>
      <c r="AI569" s="63"/>
      <c r="AJ569" s="63">
        <f t="shared" si="368"/>
        <v>0</v>
      </c>
      <c r="AK569" s="43"/>
      <c r="AL569" s="43"/>
      <c r="AM569" s="43"/>
      <c r="AN569" s="43"/>
      <c r="AO569" s="43"/>
      <c r="AP569" s="54"/>
      <c r="AQ569" s="54"/>
      <c r="AR569" s="54"/>
      <c r="AS569" s="54"/>
      <c r="AT569" s="54"/>
      <c r="AU569" s="54"/>
      <c r="AV569" s="54"/>
      <c r="AW569" s="45">
        <f t="shared" si="344"/>
        <v>0</v>
      </c>
      <c r="AX569" s="58"/>
      <c r="AY569" s="58"/>
      <c r="AZ569" s="58">
        <f t="shared" si="369"/>
        <v>0</v>
      </c>
      <c r="BA569" s="75"/>
      <c r="BB569" s="75"/>
      <c r="BC569" s="75"/>
      <c r="BD569" s="75"/>
      <c r="BE569" s="75"/>
      <c r="BF569" s="74"/>
      <c r="BG569" s="74">
        <v>2</v>
      </c>
      <c r="BH569" s="74"/>
      <c r="BI569" s="74"/>
      <c r="BJ569" s="74"/>
      <c r="BK569" s="75"/>
      <c r="BL569" s="75"/>
      <c r="BM569" s="47">
        <f t="shared" si="358"/>
        <v>2</v>
      </c>
      <c r="BN569" s="47">
        <v>105</v>
      </c>
      <c r="BO569" s="47">
        <f t="shared" si="345"/>
        <v>210</v>
      </c>
      <c r="BP569" s="136" t="s">
        <v>1312</v>
      </c>
      <c r="BQ569" s="137"/>
      <c r="BR569" s="138">
        <v>2</v>
      </c>
      <c r="BS569" s="63">
        <f t="shared" si="377"/>
        <v>0.66666666666666663</v>
      </c>
      <c r="BT569" s="63">
        <f t="shared" si="376"/>
        <v>2</v>
      </c>
      <c r="BU569" s="577">
        <f t="shared" si="375"/>
        <v>2</v>
      </c>
      <c r="BV569" s="566"/>
      <c r="BW569" s="139"/>
      <c r="BX569" s="87">
        <v>78.34</v>
      </c>
      <c r="BY569" s="86">
        <v>227.06</v>
      </c>
      <c r="BZ569" s="139"/>
      <c r="CA569" s="5">
        <f t="shared" si="378"/>
        <v>105</v>
      </c>
      <c r="CB569" s="59">
        <f t="shared" si="379"/>
        <v>78.34</v>
      </c>
      <c r="CC569" s="587"/>
      <c r="CD569" s="596">
        <f t="shared" si="365"/>
        <v>91.67</v>
      </c>
      <c r="CE569" s="5">
        <f t="shared" si="366"/>
        <v>183.34</v>
      </c>
      <c r="CF569" s="724"/>
      <c r="CG569" s="606"/>
      <c r="CH569" s="707" t="str">
        <f t="shared" si="349"/>
        <v/>
      </c>
      <c r="CI569" s="59" t="str">
        <f t="shared" si="350"/>
        <v/>
      </c>
      <c r="CJ569" s="530" t="e">
        <f t="shared" si="370"/>
        <v>#VALUE!</v>
      </c>
      <c r="CK569" s="727"/>
      <c r="CL569" s="792"/>
    </row>
    <row r="570" spans="1:90" ht="13.15" customHeight="1" x14ac:dyDescent="0.25">
      <c r="A570" s="737"/>
      <c r="B570" s="37"/>
      <c r="C570" s="714"/>
      <c r="D570" s="383">
        <v>564</v>
      </c>
      <c r="E570" s="131" t="s">
        <v>1207</v>
      </c>
      <c r="F570" s="182" t="s">
        <v>1208</v>
      </c>
      <c r="G570" s="293" t="s">
        <v>1264</v>
      </c>
      <c r="H570" s="9">
        <v>2</v>
      </c>
      <c r="I570" s="9">
        <v>3.5</v>
      </c>
      <c r="J570" s="42">
        <f t="shared" si="351"/>
        <v>4.4715447154471546</v>
      </c>
      <c r="K570" s="9">
        <v>5.5</v>
      </c>
      <c r="L570" s="9">
        <f t="shared" si="363"/>
        <v>8.9430894308943092</v>
      </c>
      <c r="M570" s="9">
        <f>H570*K570</f>
        <v>11</v>
      </c>
      <c r="N570" s="140">
        <f t="shared" si="342"/>
        <v>6.1050000000000004</v>
      </c>
      <c r="O570" s="10">
        <f t="shared" si="339"/>
        <v>1.9249999999999998</v>
      </c>
      <c r="P570" s="10">
        <f>N570*H570</f>
        <v>12.21</v>
      </c>
      <c r="Q570" s="11">
        <f t="shared" si="340"/>
        <v>7.4249999999999998</v>
      </c>
      <c r="R570" s="12">
        <f>Q570*H570</f>
        <v>14.85</v>
      </c>
      <c r="S570" s="4">
        <f t="shared" si="343"/>
        <v>6.6</v>
      </c>
      <c r="T570" s="137">
        <f>H570*S570</f>
        <v>13.2</v>
      </c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4">
        <f t="shared" si="346"/>
        <v>0</v>
      </c>
      <c r="AH570" s="44">
        <v>3.5</v>
      </c>
      <c r="AI570" s="44">
        <v>2.6</v>
      </c>
      <c r="AJ570" s="44">
        <f t="shared" si="368"/>
        <v>0</v>
      </c>
      <c r="AK570" s="43"/>
      <c r="AL570" s="43"/>
      <c r="AM570" s="43"/>
      <c r="AN570" s="43"/>
      <c r="AO570" s="43"/>
      <c r="AP570" s="54"/>
      <c r="AQ570" s="54"/>
      <c r="AR570" s="54"/>
      <c r="AS570" s="54"/>
      <c r="AT570" s="54"/>
      <c r="AU570" s="54"/>
      <c r="AV570" s="54"/>
      <c r="AW570" s="45">
        <f t="shared" si="344"/>
        <v>0</v>
      </c>
      <c r="AX570" s="51">
        <v>6.6</v>
      </c>
      <c r="AY570" s="46">
        <v>2.17</v>
      </c>
      <c r="AZ570" s="51">
        <f t="shared" si="369"/>
        <v>0</v>
      </c>
      <c r="BA570" s="75"/>
      <c r="BB570" s="75"/>
      <c r="BC570" s="75"/>
      <c r="BD570" s="75"/>
      <c r="BE570" s="75"/>
      <c r="BF570" s="74"/>
      <c r="BG570" s="74"/>
      <c r="BH570" s="74"/>
      <c r="BI570" s="74"/>
      <c r="BJ570" s="74"/>
      <c r="BK570" s="75"/>
      <c r="BL570" s="75"/>
      <c r="BM570" s="47">
        <f t="shared" si="358"/>
        <v>0</v>
      </c>
      <c r="BN570" s="61"/>
      <c r="BO570" s="60">
        <f t="shared" si="345"/>
        <v>0</v>
      </c>
      <c r="BP570" s="141"/>
      <c r="BQ570" s="137"/>
      <c r="BR570" s="138">
        <v>2</v>
      </c>
      <c r="BS570" s="63">
        <f t="shared" si="377"/>
        <v>0.66666666666666663</v>
      </c>
      <c r="BT570" s="63">
        <f t="shared" si="376"/>
        <v>2</v>
      </c>
      <c r="BU570" s="577">
        <f t="shared" si="375"/>
        <v>2</v>
      </c>
      <c r="BV570" s="566"/>
      <c r="BW570" s="139"/>
      <c r="BX570" s="87">
        <v>2.97</v>
      </c>
      <c r="BY570" s="86">
        <v>8.6199999999999992</v>
      </c>
      <c r="BZ570" s="139"/>
      <c r="CA570" s="5">
        <f t="shared" si="378"/>
        <v>3.5</v>
      </c>
      <c r="CB570" s="59">
        <f t="shared" si="379"/>
        <v>2.17</v>
      </c>
      <c r="CC570" s="587"/>
      <c r="CD570" s="596">
        <f t="shared" si="365"/>
        <v>2.835</v>
      </c>
      <c r="CE570" s="5">
        <f t="shared" si="366"/>
        <v>5.67</v>
      </c>
      <c r="CF570" s="724"/>
      <c r="CG570" s="606"/>
      <c r="CH570" s="707" t="str">
        <f t="shared" si="349"/>
        <v/>
      </c>
      <c r="CI570" s="59" t="str">
        <f t="shared" si="350"/>
        <v/>
      </c>
      <c r="CJ570" s="530" t="e">
        <f t="shared" si="370"/>
        <v>#VALUE!</v>
      </c>
      <c r="CK570" s="727"/>
      <c r="CL570" s="792"/>
    </row>
    <row r="571" spans="1:90" ht="13.15" customHeight="1" x14ac:dyDescent="0.25">
      <c r="A571" s="737"/>
      <c r="B571" s="37"/>
      <c r="C571" s="714"/>
      <c r="D571" s="383">
        <v>565</v>
      </c>
      <c r="E571" s="133" t="s">
        <v>343</v>
      </c>
      <c r="F571" s="184" t="s">
        <v>344</v>
      </c>
      <c r="G571" s="293" t="s">
        <v>1264</v>
      </c>
      <c r="H571" s="9"/>
      <c r="I571" s="79"/>
      <c r="J571" s="68"/>
      <c r="K571" s="79"/>
      <c r="L571" s="79">
        <f t="shared" si="363"/>
        <v>0</v>
      </c>
      <c r="M571" s="79"/>
      <c r="N571" s="140"/>
      <c r="O571" s="10"/>
      <c r="P571" s="10"/>
      <c r="Q571" s="11"/>
      <c r="R571" s="12"/>
      <c r="S571" s="4"/>
      <c r="T571" s="137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4">
        <f t="shared" si="346"/>
        <v>0</v>
      </c>
      <c r="AH571" s="63"/>
      <c r="AI571" s="63"/>
      <c r="AJ571" s="63">
        <f t="shared" si="368"/>
        <v>0</v>
      </c>
      <c r="AK571" s="43"/>
      <c r="AL571" s="43"/>
      <c r="AM571" s="43"/>
      <c r="AN571" s="43"/>
      <c r="AO571" s="43"/>
      <c r="AP571" s="54"/>
      <c r="AQ571" s="54"/>
      <c r="AR571" s="54"/>
      <c r="AS571" s="54"/>
      <c r="AT571" s="54"/>
      <c r="AU571" s="54"/>
      <c r="AV571" s="54"/>
      <c r="AW571" s="45">
        <f t="shared" si="344"/>
        <v>0</v>
      </c>
      <c r="AX571" s="58"/>
      <c r="AY571" s="58"/>
      <c r="AZ571" s="58">
        <f t="shared" si="369"/>
        <v>0</v>
      </c>
      <c r="BA571" s="75"/>
      <c r="BB571" s="75"/>
      <c r="BC571" s="75"/>
      <c r="BD571" s="75"/>
      <c r="BE571" s="75"/>
      <c r="BF571" s="74">
        <v>1</v>
      </c>
      <c r="BG571" s="74"/>
      <c r="BH571" s="74"/>
      <c r="BI571" s="74"/>
      <c r="BJ571" s="74"/>
      <c r="BK571" s="75"/>
      <c r="BL571" s="75"/>
      <c r="BM571" s="47">
        <f t="shared" si="358"/>
        <v>1</v>
      </c>
      <c r="BN571" s="47">
        <v>54</v>
      </c>
      <c r="BO571" s="47">
        <f t="shared" si="345"/>
        <v>54</v>
      </c>
      <c r="BP571" s="136"/>
      <c r="BQ571" s="137"/>
      <c r="BR571" s="138">
        <v>1</v>
      </c>
      <c r="BS571" s="63">
        <f t="shared" si="377"/>
        <v>0.33333333333333331</v>
      </c>
      <c r="BT571" s="63">
        <f t="shared" si="376"/>
        <v>1</v>
      </c>
      <c r="BU571" s="577">
        <f t="shared" si="375"/>
        <v>1</v>
      </c>
      <c r="BV571" s="566"/>
      <c r="BW571" s="139"/>
      <c r="BX571" s="87">
        <v>98.15</v>
      </c>
      <c r="BY571" s="86">
        <v>284.5</v>
      </c>
      <c r="BZ571" s="139"/>
      <c r="CA571" s="5">
        <f t="shared" si="378"/>
        <v>54</v>
      </c>
      <c r="CB571" s="59">
        <f t="shared" si="379"/>
        <v>54</v>
      </c>
      <c r="CC571" s="587"/>
      <c r="CD571" s="596">
        <f t="shared" si="365"/>
        <v>54</v>
      </c>
      <c r="CE571" s="5">
        <f t="shared" si="366"/>
        <v>54</v>
      </c>
      <c r="CF571" s="724"/>
      <c r="CG571" s="606"/>
      <c r="CH571" s="707" t="str">
        <f t="shared" si="349"/>
        <v/>
      </c>
      <c r="CI571" s="59" t="str">
        <f t="shared" si="350"/>
        <v/>
      </c>
      <c r="CJ571" s="530" t="e">
        <f t="shared" si="370"/>
        <v>#VALUE!</v>
      </c>
      <c r="CK571" s="727"/>
      <c r="CL571" s="792"/>
    </row>
    <row r="572" spans="1:90" ht="13.15" customHeight="1" x14ac:dyDescent="0.25">
      <c r="A572" s="737"/>
      <c r="B572" s="37"/>
      <c r="C572" s="714"/>
      <c r="D572" s="383">
        <v>566</v>
      </c>
      <c r="E572" s="131" t="s">
        <v>1209</v>
      </c>
      <c r="F572" s="182" t="s">
        <v>1210</v>
      </c>
      <c r="G572" s="293" t="s">
        <v>1264</v>
      </c>
      <c r="H572" s="9">
        <v>1</v>
      </c>
      <c r="I572" s="80"/>
      <c r="J572" s="81">
        <f t="shared" si="351"/>
        <v>130.08130081300814</v>
      </c>
      <c r="K572" s="80">
        <v>160</v>
      </c>
      <c r="L572" s="80">
        <f t="shared" si="363"/>
        <v>130.08130081300814</v>
      </c>
      <c r="M572" s="80">
        <f>H572*K572</f>
        <v>160</v>
      </c>
      <c r="N572" s="140">
        <f t="shared" si="342"/>
        <v>177.60000000000002</v>
      </c>
      <c r="O572" s="10">
        <f t="shared" si="339"/>
        <v>56</v>
      </c>
      <c r="P572" s="10">
        <f>N572*H572</f>
        <v>177.60000000000002</v>
      </c>
      <c r="Q572" s="11">
        <f t="shared" si="340"/>
        <v>216</v>
      </c>
      <c r="R572" s="12">
        <f>Q572*H572</f>
        <v>216</v>
      </c>
      <c r="S572" s="4">
        <f t="shared" si="343"/>
        <v>192</v>
      </c>
      <c r="T572" s="137">
        <f>H572*S572</f>
        <v>192</v>
      </c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4">
        <f t="shared" si="346"/>
        <v>0</v>
      </c>
      <c r="AH572" s="63"/>
      <c r="AI572" s="63"/>
      <c r="AJ572" s="63">
        <f t="shared" si="368"/>
        <v>0</v>
      </c>
      <c r="AK572" s="43"/>
      <c r="AL572" s="43"/>
      <c r="AM572" s="43"/>
      <c r="AN572" s="43"/>
      <c r="AO572" s="43"/>
      <c r="AP572" s="54"/>
      <c r="AQ572" s="54"/>
      <c r="AR572" s="54"/>
      <c r="AS572" s="54"/>
      <c r="AT572" s="54"/>
      <c r="AU572" s="54"/>
      <c r="AV572" s="54"/>
      <c r="AW572" s="45">
        <f t="shared" si="344"/>
        <v>0</v>
      </c>
      <c r="AX572" s="51">
        <v>192</v>
      </c>
      <c r="AY572" s="46">
        <v>46.67</v>
      </c>
      <c r="AZ572" s="51">
        <f t="shared" si="369"/>
        <v>0</v>
      </c>
      <c r="BA572" s="75"/>
      <c r="BB572" s="75"/>
      <c r="BC572" s="75"/>
      <c r="BD572" s="75"/>
      <c r="BE572" s="75"/>
      <c r="BF572" s="74"/>
      <c r="BG572" s="74"/>
      <c r="BH572" s="74"/>
      <c r="BI572" s="74"/>
      <c r="BJ572" s="74"/>
      <c r="BK572" s="75"/>
      <c r="BL572" s="75"/>
      <c r="BM572" s="47">
        <f t="shared" si="358"/>
        <v>0</v>
      </c>
      <c r="BN572" s="61"/>
      <c r="BO572" s="60">
        <f t="shared" si="345"/>
        <v>0</v>
      </c>
      <c r="BP572" s="141"/>
      <c r="BQ572" s="137"/>
      <c r="BR572" s="138">
        <v>1</v>
      </c>
      <c r="BS572" s="63">
        <f t="shared" si="377"/>
        <v>0.33333333333333331</v>
      </c>
      <c r="BT572" s="63">
        <f t="shared" si="376"/>
        <v>1</v>
      </c>
      <c r="BU572" s="577">
        <f t="shared" si="375"/>
        <v>1</v>
      </c>
      <c r="BV572" s="566"/>
      <c r="BW572" s="139"/>
      <c r="BX572" s="87">
        <v>134.83000000000001</v>
      </c>
      <c r="BY572" s="86">
        <v>390.81</v>
      </c>
      <c r="BZ572" s="139"/>
      <c r="CA572" s="5">
        <f t="shared" si="378"/>
        <v>192</v>
      </c>
      <c r="CB572" s="59">
        <f t="shared" si="379"/>
        <v>46.67</v>
      </c>
      <c r="CC572" s="587"/>
      <c r="CD572" s="596">
        <f t="shared" si="365"/>
        <v>119.33500000000001</v>
      </c>
      <c r="CE572" s="5">
        <f t="shared" si="366"/>
        <v>119.33500000000001</v>
      </c>
      <c r="CF572" s="724"/>
      <c r="CG572" s="606"/>
      <c r="CH572" s="707" t="str">
        <f t="shared" si="349"/>
        <v/>
      </c>
      <c r="CI572" s="59" t="str">
        <f t="shared" si="350"/>
        <v/>
      </c>
      <c r="CJ572" s="530" t="e">
        <f t="shared" si="370"/>
        <v>#VALUE!</v>
      </c>
      <c r="CK572" s="727"/>
      <c r="CL572" s="792"/>
    </row>
    <row r="573" spans="1:90" ht="13.15" customHeight="1" x14ac:dyDescent="0.25">
      <c r="A573" s="737"/>
      <c r="B573" s="37"/>
      <c r="C573" s="714"/>
      <c r="D573" s="383">
        <v>567</v>
      </c>
      <c r="E573" s="131" t="s">
        <v>1211</v>
      </c>
      <c r="F573" s="182" t="s">
        <v>1212</v>
      </c>
      <c r="G573" s="293" t="s">
        <v>1264</v>
      </c>
      <c r="H573" s="9">
        <v>5</v>
      </c>
      <c r="I573" s="80"/>
      <c r="J573" s="81">
        <f t="shared" si="351"/>
        <v>2.845528455284553</v>
      </c>
      <c r="K573" s="80">
        <v>3.5</v>
      </c>
      <c r="L573" s="80">
        <f t="shared" si="363"/>
        <v>14.227642276422765</v>
      </c>
      <c r="M573" s="80">
        <f>H573*K573</f>
        <v>17.5</v>
      </c>
      <c r="N573" s="140">
        <f t="shared" si="342"/>
        <v>3.8850000000000002</v>
      </c>
      <c r="O573" s="10">
        <f t="shared" si="339"/>
        <v>1.2249999999999999</v>
      </c>
      <c r="P573" s="10">
        <f>N573*H573</f>
        <v>19.425000000000001</v>
      </c>
      <c r="Q573" s="11">
        <f t="shared" si="340"/>
        <v>4.7249999999999996</v>
      </c>
      <c r="R573" s="12">
        <f>Q573*H573</f>
        <v>23.625</v>
      </c>
      <c r="S573" s="4">
        <f t="shared" si="343"/>
        <v>4.2</v>
      </c>
      <c r="T573" s="137">
        <f>H573*S573</f>
        <v>21</v>
      </c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>
        <v>10</v>
      </c>
      <c r="AG573" s="44">
        <f t="shared" si="346"/>
        <v>0</v>
      </c>
      <c r="AH573" s="63"/>
      <c r="AI573" s="63"/>
      <c r="AJ573" s="63">
        <f t="shared" si="368"/>
        <v>0</v>
      </c>
      <c r="AK573" s="43"/>
      <c r="AL573" s="43"/>
      <c r="AM573" s="43"/>
      <c r="AN573" s="43"/>
      <c r="AO573" s="43"/>
      <c r="AP573" s="54"/>
      <c r="AQ573" s="54"/>
      <c r="AR573" s="54"/>
      <c r="AS573" s="54"/>
      <c r="AT573" s="54"/>
      <c r="AU573" s="54"/>
      <c r="AV573" s="54"/>
      <c r="AW573" s="45">
        <f t="shared" si="344"/>
        <v>10</v>
      </c>
      <c r="AX573" s="51">
        <v>4.2</v>
      </c>
      <c r="AY573" s="45">
        <v>2.44</v>
      </c>
      <c r="AZ573" s="51">
        <f t="shared" si="369"/>
        <v>24.4</v>
      </c>
      <c r="BA573" s="43"/>
      <c r="BB573" s="43"/>
      <c r="BC573" s="43"/>
      <c r="BD573" s="43"/>
      <c r="BE573" s="43"/>
      <c r="BF573" s="74"/>
      <c r="BG573" s="74"/>
      <c r="BH573" s="74"/>
      <c r="BI573" s="74"/>
      <c r="BJ573" s="74"/>
      <c r="BK573" s="43"/>
      <c r="BL573" s="43"/>
      <c r="BM573" s="47">
        <f t="shared" si="358"/>
        <v>0</v>
      </c>
      <c r="BN573" s="59"/>
      <c r="BO573" s="60">
        <f t="shared" si="345"/>
        <v>0</v>
      </c>
      <c r="BP573" s="141"/>
      <c r="BQ573" s="137"/>
      <c r="BR573" s="138">
        <v>5</v>
      </c>
      <c r="BS573" s="63">
        <f t="shared" si="377"/>
        <v>5</v>
      </c>
      <c r="BT573" s="63">
        <f t="shared" si="376"/>
        <v>5</v>
      </c>
      <c r="BU573" s="577">
        <f t="shared" si="375"/>
        <v>5</v>
      </c>
      <c r="BV573" s="566"/>
      <c r="BW573" s="139"/>
      <c r="BX573" s="87">
        <v>3.77</v>
      </c>
      <c r="BY573" s="86">
        <v>10.92</v>
      </c>
      <c r="BZ573" s="139"/>
      <c r="CA573" s="5">
        <f t="shared" si="378"/>
        <v>4.2</v>
      </c>
      <c r="CB573" s="59">
        <f t="shared" si="379"/>
        <v>2.44</v>
      </c>
      <c r="CC573" s="587"/>
      <c r="CD573" s="596">
        <f t="shared" si="365"/>
        <v>3.3200000000000003</v>
      </c>
      <c r="CE573" s="5">
        <f t="shared" si="366"/>
        <v>16.600000000000001</v>
      </c>
      <c r="CF573" s="724"/>
      <c r="CG573" s="606"/>
      <c r="CH573" s="707" t="str">
        <f t="shared" si="349"/>
        <v/>
      </c>
      <c r="CI573" s="59" t="str">
        <f t="shared" si="350"/>
        <v/>
      </c>
      <c r="CJ573" s="530" t="e">
        <f t="shared" si="370"/>
        <v>#VALUE!</v>
      </c>
      <c r="CK573" s="727"/>
      <c r="CL573" s="792"/>
    </row>
    <row r="574" spans="1:90" ht="13.15" customHeight="1" x14ac:dyDescent="0.25">
      <c r="A574" s="737"/>
      <c r="B574" s="37"/>
      <c r="C574" s="714"/>
      <c r="D574" s="383">
        <v>568</v>
      </c>
      <c r="E574" s="133" t="s">
        <v>250</v>
      </c>
      <c r="F574" s="184" t="s">
        <v>251</v>
      </c>
      <c r="G574" s="293" t="s">
        <v>1264</v>
      </c>
      <c r="H574" s="9"/>
      <c r="I574" s="79"/>
      <c r="J574" s="68"/>
      <c r="K574" s="79"/>
      <c r="L574" s="79">
        <f t="shared" si="363"/>
        <v>0</v>
      </c>
      <c r="M574" s="79"/>
      <c r="N574" s="140"/>
      <c r="O574" s="10"/>
      <c r="P574" s="10"/>
      <c r="Q574" s="11"/>
      <c r="R574" s="12"/>
      <c r="S574" s="4"/>
      <c r="T574" s="137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4">
        <f t="shared" si="346"/>
        <v>0</v>
      </c>
      <c r="AH574" s="63"/>
      <c r="AI574" s="63"/>
      <c r="AJ574" s="63">
        <f t="shared" si="368"/>
        <v>0</v>
      </c>
      <c r="AK574" s="43"/>
      <c r="AL574" s="43"/>
      <c r="AM574" s="43"/>
      <c r="AN574" s="43"/>
      <c r="AO574" s="43"/>
      <c r="AP574" s="54"/>
      <c r="AQ574" s="54"/>
      <c r="AR574" s="54"/>
      <c r="AS574" s="54"/>
      <c r="AT574" s="54"/>
      <c r="AU574" s="54"/>
      <c r="AV574" s="54"/>
      <c r="AW574" s="45">
        <f t="shared" si="344"/>
        <v>0</v>
      </c>
      <c r="AX574" s="58"/>
      <c r="AY574" s="58"/>
      <c r="AZ574" s="58">
        <f t="shared" si="369"/>
        <v>0</v>
      </c>
      <c r="BA574" s="75"/>
      <c r="BB574" s="75"/>
      <c r="BC574" s="75"/>
      <c r="BD574" s="75"/>
      <c r="BE574" s="75"/>
      <c r="BF574" s="74"/>
      <c r="BG574" s="74">
        <v>4</v>
      </c>
      <c r="BH574" s="74"/>
      <c r="BI574" s="74"/>
      <c r="BJ574" s="74"/>
      <c r="BK574" s="75"/>
      <c r="BL574" s="75"/>
      <c r="BM574" s="47">
        <f t="shared" si="358"/>
        <v>4</v>
      </c>
      <c r="BN574" s="47">
        <v>6.5</v>
      </c>
      <c r="BO574" s="47">
        <f t="shared" si="345"/>
        <v>26</v>
      </c>
      <c r="BP574" s="136" t="s">
        <v>1312</v>
      </c>
      <c r="BQ574" s="137"/>
      <c r="BR574" s="138">
        <v>4</v>
      </c>
      <c r="BS574" s="63">
        <f t="shared" si="377"/>
        <v>1.3333333333333333</v>
      </c>
      <c r="BT574" s="63">
        <f t="shared" si="376"/>
        <v>4</v>
      </c>
      <c r="BU574" s="577">
        <f t="shared" si="375"/>
        <v>4</v>
      </c>
      <c r="BV574" s="566"/>
      <c r="BW574" s="139"/>
      <c r="BX574" s="87">
        <v>3.77</v>
      </c>
      <c r="BY574" s="86">
        <v>10.92</v>
      </c>
      <c r="BZ574" s="139"/>
      <c r="CA574" s="5">
        <f t="shared" si="378"/>
        <v>6.5</v>
      </c>
      <c r="CB574" s="59">
        <f t="shared" si="379"/>
        <v>3.77</v>
      </c>
      <c r="CC574" s="587"/>
      <c r="CD574" s="596">
        <f t="shared" si="365"/>
        <v>5.1349999999999998</v>
      </c>
      <c r="CE574" s="5">
        <f t="shared" si="366"/>
        <v>20.54</v>
      </c>
      <c r="CF574" s="724"/>
      <c r="CG574" s="606"/>
      <c r="CH574" s="707" t="str">
        <f t="shared" si="349"/>
        <v/>
      </c>
      <c r="CI574" s="59" t="str">
        <f t="shared" si="350"/>
        <v/>
      </c>
      <c r="CJ574" s="530" t="e">
        <f t="shared" si="370"/>
        <v>#VALUE!</v>
      </c>
      <c r="CK574" s="727"/>
      <c r="CL574" s="792"/>
    </row>
    <row r="575" spans="1:90" ht="13.15" customHeight="1" x14ac:dyDescent="0.25">
      <c r="A575" s="737"/>
      <c r="B575" s="37"/>
      <c r="C575" s="714"/>
      <c r="D575" s="383">
        <v>569</v>
      </c>
      <c r="E575" s="132" t="s">
        <v>213</v>
      </c>
      <c r="F575" s="183" t="s">
        <v>218</v>
      </c>
      <c r="G575" s="293" t="s">
        <v>1264</v>
      </c>
      <c r="H575" s="9"/>
      <c r="I575" s="79"/>
      <c r="J575" s="68"/>
      <c r="K575" s="79"/>
      <c r="L575" s="79">
        <f t="shared" si="363"/>
        <v>0</v>
      </c>
      <c r="M575" s="79"/>
      <c r="N575" s="140"/>
      <c r="O575" s="10"/>
      <c r="P575" s="10"/>
      <c r="Q575" s="11"/>
      <c r="R575" s="12"/>
      <c r="S575" s="4"/>
      <c r="T575" s="137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4">
        <f t="shared" si="346"/>
        <v>0</v>
      </c>
      <c r="AH575" s="63"/>
      <c r="AI575" s="63"/>
      <c r="AJ575" s="63">
        <f t="shared" si="368"/>
        <v>0</v>
      </c>
      <c r="AK575" s="43"/>
      <c r="AL575" s="43"/>
      <c r="AM575" s="43"/>
      <c r="AN575" s="43"/>
      <c r="AO575" s="43"/>
      <c r="AP575" s="54"/>
      <c r="AQ575" s="54"/>
      <c r="AR575" s="54"/>
      <c r="AS575" s="54"/>
      <c r="AT575" s="54"/>
      <c r="AU575" s="54"/>
      <c r="AV575" s="54"/>
      <c r="AW575" s="45">
        <f t="shared" si="344"/>
        <v>0</v>
      </c>
      <c r="AX575" s="58"/>
      <c r="AY575" s="58"/>
      <c r="AZ575" s="58">
        <f t="shared" si="369"/>
        <v>0</v>
      </c>
      <c r="BA575" s="75"/>
      <c r="BB575" s="75"/>
      <c r="BC575" s="75"/>
      <c r="BD575" s="75"/>
      <c r="BE575" s="75"/>
      <c r="BF575" s="74"/>
      <c r="BG575" s="74">
        <v>1</v>
      </c>
      <c r="BH575" s="74"/>
      <c r="BI575" s="74"/>
      <c r="BJ575" s="74"/>
      <c r="BK575" s="75"/>
      <c r="BL575" s="75"/>
      <c r="BM575" s="47">
        <f t="shared" si="358"/>
        <v>1</v>
      </c>
      <c r="BN575" s="47">
        <v>140</v>
      </c>
      <c r="BO575" s="47">
        <f t="shared" si="345"/>
        <v>140</v>
      </c>
      <c r="BP575" s="136" t="s">
        <v>1312</v>
      </c>
      <c r="BQ575" s="137"/>
      <c r="BR575" s="138">
        <v>1</v>
      </c>
      <c r="BS575" s="63">
        <f t="shared" si="377"/>
        <v>0.33333333333333331</v>
      </c>
      <c r="BT575" s="63">
        <f t="shared" si="376"/>
        <v>1</v>
      </c>
      <c r="BU575" s="577">
        <f t="shared" si="375"/>
        <v>1</v>
      </c>
      <c r="BV575" s="566"/>
      <c r="BW575" s="139"/>
      <c r="BX575" s="87">
        <v>170.05</v>
      </c>
      <c r="BY575" s="86">
        <v>492.9</v>
      </c>
      <c r="BZ575" s="139"/>
      <c r="CA575" s="5">
        <f t="shared" si="378"/>
        <v>140</v>
      </c>
      <c r="CB575" s="59">
        <f t="shared" si="379"/>
        <v>140</v>
      </c>
      <c r="CC575" s="587"/>
      <c r="CD575" s="596">
        <f t="shared" si="365"/>
        <v>140</v>
      </c>
      <c r="CE575" s="5">
        <f t="shared" si="366"/>
        <v>140</v>
      </c>
      <c r="CF575" s="724"/>
      <c r="CG575" s="606"/>
      <c r="CH575" s="707" t="str">
        <f t="shared" si="349"/>
        <v/>
      </c>
      <c r="CI575" s="59" t="str">
        <f t="shared" si="350"/>
        <v/>
      </c>
      <c r="CJ575" s="530" t="e">
        <f t="shared" si="370"/>
        <v>#VALUE!</v>
      </c>
      <c r="CK575" s="727"/>
      <c r="CL575" s="792"/>
    </row>
    <row r="576" spans="1:90" ht="13.15" customHeight="1" thickBot="1" x14ac:dyDescent="0.3">
      <c r="A576" s="738"/>
      <c r="B576" s="130"/>
      <c r="C576" s="715"/>
      <c r="D576" s="384">
        <v>570</v>
      </c>
      <c r="E576" s="202" t="s">
        <v>1213</v>
      </c>
      <c r="F576" s="203" t="s">
        <v>1214</v>
      </c>
      <c r="G576" s="294" t="s">
        <v>1264</v>
      </c>
      <c r="H576" s="101">
        <v>10</v>
      </c>
      <c r="I576" s="101">
        <v>4.2</v>
      </c>
      <c r="J576" s="270">
        <f t="shared" si="351"/>
        <v>2.9430894308943092</v>
      </c>
      <c r="K576" s="101">
        <v>3.62</v>
      </c>
      <c r="L576" s="101">
        <f t="shared" si="363"/>
        <v>29.430894308943092</v>
      </c>
      <c r="M576" s="101">
        <f>H576*K576</f>
        <v>36.200000000000003</v>
      </c>
      <c r="N576" s="204">
        <f t="shared" si="342"/>
        <v>4.0182000000000002</v>
      </c>
      <c r="O576" s="19">
        <f t="shared" si="339"/>
        <v>1.2669999999999999</v>
      </c>
      <c r="P576" s="19">
        <f>N576*H576</f>
        <v>40.182000000000002</v>
      </c>
      <c r="Q576" s="20">
        <f t="shared" si="340"/>
        <v>4.8870000000000005</v>
      </c>
      <c r="R576" s="21">
        <f>Q576*H576</f>
        <v>48.870000000000005</v>
      </c>
      <c r="S576" s="205">
        <f t="shared" si="343"/>
        <v>4.3440000000000003</v>
      </c>
      <c r="T576" s="206">
        <f>H576*S576</f>
        <v>43.440000000000005</v>
      </c>
      <c r="U576" s="104"/>
      <c r="V576" s="104"/>
      <c r="W576" s="104"/>
      <c r="X576" s="104"/>
      <c r="Y576" s="104"/>
      <c r="Z576" s="104"/>
      <c r="AA576" s="104"/>
      <c r="AB576" s="104"/>
      <c r="AC576" s="104"/>
      <c r="AD576" s="104"/>
      <c r="AE576" s="104"/>
      <c r="AF576" s="104"/>
      <c r="AG576" s="105">
        <f t="shared" si="346"/>
        <v>0</v>
      </c>
      <c r="AH576" s="106"/>
      <c r="AI576" s="106"/>
      <c r="AJ576" s="106">
        <f t="shared" si="368"/>
        <v>0</v>
      </c>
      <c r="AK576" s="104"/>
      <c r="AL576" s="104"/>
      <c r="AM576" s="104"/>
      <c r="AN576" s="104">
        <v>5</v>
      </c>
      <c r="AO576" s="104"/>
      <c r="AP576" s="107"/>
      <c r="AQ576" s="107"/>
      <c r="AR576" s="107"/>
      <c r="AS576" s="107"/>
      <c r="AT576" s="107"/>
      <c r="AU576" s="107"/>
      <c r="AV576" s="107"/>
      <c r="AW576" s="108">
        <f t="shared" si="344"/>
        <v>5</v>
      </c>
      <c r="AX576" s="109">
        <v>4.3440000000000003</v>
      </c>
      <c r="AY576" s="109">
        <v>3.15</v>
      </c>
      <c r="AZ576" s="109">
        <f t="shared" si="369"/>
        <v>15.75</v>
      </c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1">
        <f t="shared" si="358"/>
        <v>0</v>
      </c>
      <c r="BN576" s="113"/>
      <c r="BO576" s="113">
        <f t="shared" si="345"/>
        <v>0</v>
      </c>
      <c r="BP576" s="207"/>
      <c r="BQ576" s="206"/>
      <c r="BR576" s="208">
        <v>10</v>
      </c>
      <c r="BS576" s="106">
        <f t="shared" si="377"/>
        <v>5</v>
      </c>
      <c r="BT576" s="106">
        <f t="shared" si="376"/>
        <v>10</v>
      </c>
      <c r="BU576" s="578">
        <f t="shared" si="375"/>
        <v>10</v>
      </c>
      <c r="BV576" s="567"/>
      <c r="BW576" s="209"/>
      <c r="BX576" s="299">
        <v>4.5999999999999996</v>
      </c>
      <c r="BY576" s="300">
        <v>13.32</v>
      </c>
      <c r="BZ576" s="209"/>
      <c r="CA576" s="210">
        <f t="shared" si="378"/>
        <v>4.2</v>
      </c>
      <c r="CB576" s="112">
        <f t="shared" si="379"/>
        <v>2.9430894308943092</v>
      </c>
      <c r="CC576" s="588"/>
      <c r="CD576" s="597">
        <f t="shared" si="365"/>
        <v>3.5715447154471547</v>
      </c>
      <c r="CE576" s="210">
        <f t="shared" si="366"/>
        <v>35.715447154471548</v>
      </c>
      <c r="CF576" s="725"/>
      <c r="CG576" s="607"/>
      <c r="CH576" s="708" t="str">
        <f t="shared" si="349"/>
        <v/>
      </c>
      <c r="CI576" s="112" t="str">
        <f t="shared" si="350"/>
        <v/>
      </c>
      <c r="CJ576" s="531" t="e">
        <f t="shared" si="370"/>
        <v>#VALUE!</v>
      </c>
      <c r="CK576" s="728"/>
      <c r="CL576" s="793"/>
    </row>
    <row r="577" spans="1:90" ht="13.15" customHeight="1" x14ac:dyDescent="0.25">
      <c r="A577" s="734" t="s">
        <v>945</v>
      </c>
      <c r="B577" s="91"/>
      <c r="C577" s="711">
        <v>73</v>
      </c>
      <c r="D577" s="382">
        <v>571</v>
      </c>
      <c r="E577" s="193" t="s">
        <v>1215</v>
      </c>
      <c r="F577" s="194" t="s">
        <v>1216</v>
      </c>
      <c r="G577" s="292" t="s">
        <v>1264</v>
      </c>
      <c r="H577" s="92">
        <v>5</v>
      </c>
      <c r="I577" s="115"/>
      <c r="J577" s="116">
        <f t="shared" si="351"/>
        <v>9.7560975609756095</v>
      </c>
      <c r="K577" s="115">
        <v>12</v>
      </c>
      <c r="L577" s="115">
        <f t="shared" si="363"/>
        <v>48.780487804878049</v>
      </c>
      <c r="M577" s="115">
        <f>H577*K577</f>
        <v>60</v>
      </c>
      <c r="N577" s="236">
        <f t="shared" si="342"/>
        <v>13.32</v>
      </c>
      <c r="O577" s="22">
        <f t="shared" si="339"/>
        <v>4.1999999999999993</v>
      </c>
      <c r="P577" s="22">
        <f>N577*H577</f>
        <v>66.599999999999994</v>
      </c>
      <c r="Q577" s="23">
        <f t="shared" si="340"/>
        <v>16.2</v>
      </c>
      <c r="R577" s="24">
        <f>Q577*H577</f>
        <v>81</v>
      </c>
      <c r="S577" s="94">
        <f t="shared" si="343"/>
        <v>14.399999999999999</v>
      </c>
      <c r="T577" s="196">
        <f>H577*S577</f>
        <v>72</v>
      </c>
      <c r="U577" s="95"/>
      <c r="V577" s="95"/>
      <c r="W577" s="95">
        <v>5</v>
      </c>
      <c r="X577" s="95"/>
      <c r="Y577" s="95"/>
      <c r="Z577" s="95"/>
      <c r="AA577" s="95"/>
      <c r="AB577" s="95"/>
      <c r="AC577" s="95"/>
      <c r="AD577" s="95"/>
      <c r="AE577" s="95"/>
      <c r="AF577" s="95">
        <v>2</v>
      </c>
      <c r="AG577" s="96">
        <f t="shared" si="346"/>
        <v>5</v>
      </c>
      <c r="AH577" s="117"/>
      <c r="AI577" s="117">
        <v>12</v>
      </c>
      <c r="AJ577" s="117">
        <f t="shared" si="368"/>
        <v>60</v>
      </c>
      <c r="AK577" s="95"/>
      <c r="AL577" s="95"/>
      <c r="AM577" s="95"/>
      <c r="AN577" s="95">
        <f>1+1</f>
        <v>2</v>
      </c>
      <c r="AO577" s="95"/>
      <c r="AP577" s="97"/>
      <c r="AQ577" s="97"/>
      <c r="AR577" s="97"/>
      <c r="AS577" s="97"/>
      <c r="AT577" s="97"/>
      <c r="AU577" s="97"/>
      <c r="AV577" s="97"/>
      <c r="AW577" s="98">
        <f t="shared" ref="AW577:AW606" si="380">SUM(AK577:AV577)+AF577</f>
        <v>4</v>
      </c>
      <c r="AX577" s="118">
        <v>14.4</v>
      </c>
      <c r="AY577" s="98">
        <v>4.9400000000000004</v>
      </c>
      <c r="AZ577" s="118">
        <f t="shared" si="369"/>
        <v>19.760000000000002</v>
      </c>
      <c r="BA577" s="95"/>
      <c r="BB577" s="95"/>
      <c r="BC577" s="95"/>
      <c r="BD577" s="95"/>
      <c r="BE577" s="95"/>
      <c r="BF577" s="121"/>
      <c r="BG577" s="121"/>
      <c r="BH577" s="121"/>
      <c r="BI577" s="121"/>
      <c r="BJ577" s="121"/>
      <c r="BK577" s="95"/>
      <c r="BL577" s="95"/>
      <c r="BM577" s="100">
        <f t="shared" si="358"/>
        <v>0</v>
      </c>
      <c r="BN577" s="199"/>
      <c r="BO577" s="123">
        <f t="shared" ref="BO577:BO606" si="381">BM577*BN577</f>
        <v>0</v>
      </c>
      <c r="BP577" s="237"/>
      <c r="BQ577" s="196"/>
      <c r="BR577" s="197">
        <v>5</v>
      </c>
      <c r="BS577" s="198">
        <f t="shared" si="377"/>
        <v>4.666666666666667</v>
      </c>
      <c r="BT577" s="198">
        <f t="shared" si="376"/>
        <v>5</v>
      </c>
      <c r="BU577" s="579">
        <f t="shared" si="375"/>
        <v>5</v>
      </c>
      <c r="BV577" s="565"/>
      <c r="BW577" s="200"/>
      <c r="BX577" s="297">
        <v>7.69</v>
      </c>
      <c r="BY577" s="298">
        <v>22.29</v>
      </c>
      <c r="BZ577" s="200"/>
      <c r="CA577" s="201">
        <f t="shared" si="378"/>
        <v>14.4</v>
      </c>
      <c r="CB577" s="199">
        <f t="shared" si="379"/>
        <v>4.9400000000000004</v>
      </c>
      <c r="CC577" s="586"/>
      <c r="CD577" s="595">
        <f t="shared" si="365"/>
        <v>9.67</v>
      </c>
      <c r="CE577" s="201">
        <f t="shared" si="366"/>
        <v>48.35</v>
      </c>
      <c r="CF577" s="723">
        <f>SUM(CE577:CE586)</f>
        <v>1497.3349999999998</v>
      </c>
      <c r="CG577" s="605"/>
      <c r="CH577" s="706" t="str">
        <f t="shared" si="349"/>
        <v/>
      </c>
      <c r="CI577" s="199" t="str">
        <f t="shared" si="350"/>
        <v/>
      </c>
      <c r="CJ577" s="529" t="e">
        <f t="shared" si="370"/>
        <v>#VALUE!</v>
      </c>
      <c r="CK577" s="732" t="e">
        <f>SUM(CJ577:CJ586)</f>
        <v>#VALUE!</v>
      </c>
      <c r="CL577" s="794" t="e">
        <f>(CF577-CK577)/CF577</f>
        <v>#VALUE!</v>
      </c>
    </row>
    <row r="578" spans="1:90" ht="13.15" customHeight="1" x14ac:dyDescent="0.25">
      <c r="A578" s="737"/>
      <c r="B578" s="37"/>
      <c r="C578" s="714"/>
      <c r="D578" s="383">
        <v>572</v>
      </c>
      <c r="E578" s="131" t="s">
        <v>1217</v>
      </c>
      <c r="F578" s="182" t="s">
        <v>1218</v>
      </c>
      <c r="G578" s="293" t="s">
        <v>1264</v>
      </c>
      <c r="H578" s="9">
        <v>1</v>
      </c>
      <c r="I578" s="80"/>
      <c r="J578" s="81">
        <f t="shared" si="351"/>
        <v>15.447154471544716</v>
      </c>
      <c r="K578" s="80">
        <v>19</v>
      </c>
      <c r="L578" s="80">
        <f t="shared" si="363"/>
        <v>15.447154471544716</v>
      </c>
      <c r="M578" s="80">
        <f>H578*K578</f>
        <v>19</v>
      </c>
      <c r="N578" s="140">
        <f t="shared" si="342"/>
        <v>21.090000000000003</v>
      </c>
      <c r="O578" s="10">
        <f t="shared" si="339"/>
        <v>6.6499999999999995</v>
      </c>
      <c r="P578" s="10">
        <f>N578*H578</f>
        <v>21.090000000000003</v>
      </c>
      <c r="Q578" s="11">
        <f t="shared" si="340"/>
        <v>25.65</v>
      </c>
      <c r="R578" s="12">
        <f>Q578*H578</f>
        <v>25.65</v>
      </c>
      <c r="S578" s="4">
        <f t="shared" si="343"/>
        <v>22.8</v>
      </c>
      <c r="T578" s="137">
        <f>H578*S578</f>
        <v>22.8</v>
      </c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4">
        <f t="shared" si="346"/>
        <v>0</v>
      </c>
      <c r="AH578" s="63"/>
      <c r="AI578" s="63"/>
      <c r="AJ578" s="63">
        <f t="shared" si="368"/>
        <v>0</v>
      </c>
      <c r="AK578" s="43"/>
      <c r="AL578" s="43">
        <v>1</v>
      </c>
      <c r="AM578" s="43"/>
      <c r="AN578" s="43"/>
      <c r="AO578" s="43"/>
      <c r="AP578" s="54"/>
      <c r="AQ578" s="54"/>
      <c r="AR578" s="54"/>
      <c r="AS578" s="54"/>
      <c r="AT578" s="54"/>
      <c r="AU578" s="54"/>
      <c r="AV578" s="54"/>
      <c r="AW578" s="45">
        <f t="shared" si="380"/>
        <v>1</v>
      </c>
      <c r="AX578" s="51">
        <v>22.8</v>
      </c>
      <c r="AY578" s="51">
        <v>7.54</v>
      </c>
      <c r="AZ578" s="51">
        <f t="shared" si="369"/>
        <v>7.54</v>
      </c>
      <c r="BA578" s="74"/>
      <c r="BB578" s="74"/>
      <c r="BC578" s="74"/>
      <c r="BD578" s="74"/>
      <c r="BE578" s="74"/>
      <c r="BF578" s="74"/>
      <c r="BG578" s="74"/>
      <c r="BH578" s="74"/>
      <c r="BI578" s="74"/>
      <c r="BJ578" s="74"/>
      <c r="BK578" s="74"/>
      <c r="BL578" s="74"/>
      <c r="BM578" s="47">
        <f t="shared" si="358"/>
        <v>0</v>
      </c>
      <c r="BN578" s="60"/>
      <c r="BO578" s="60">
        <f t="shared" si="381"/>
        <v>0</v>
      </c>
      <c r="BP578" s="141"/>
      <c r="BQ578" s="137"/>
      <c r="BR578" s="138">
        <v>1</v>
      </c>
      <c r="BS578" s="63">
        <f t="shared" si="377"/>
        <v>0.66666666666666663</v>
      </c>
      <c r="BT578" s="63">
        <f t="shared" si="376"/>
        <v>1</v>
      </c>
      <c r="BU578" s="577">
        <f t="shared" si="375"/>
        <v>1</v>
      </c>
      <c r="BV578" s="566"/>
      <c r="BW578" s="139"/>
      <c r="BX578" s="87">
        <v>12</v>
      </c>
      <c r="BY578" s="86">
        <v>34.770000000000003</v>
      </c>
      <c r="BZ578" s="139"/>
      <c r="CA578" s="5">
        <f t="shared" si="378"/>
        <v>22.8</v>
      </c>
      <c r="CB578" s="59">
        <f t="shared" si="379"/>
        <v>7.54</v>
      </c>
      <c r="CC578" s="587"/>
      <c r="CD578" s="596">
        <f t="shared" si="365"/>
        <v>15.17</v>
      </c>
      <c r="CE578" s="5">
        <f t="shared" si="366"/>
        <v>15.17</v>
      </c>
      <c r="CF578" s="724"/>
      <c r="CG578" s="606"/>
      <c r="CH578" s="707" t="str">
        <f t="shared" si="349"/>
        <v/>
      </c>
      <c r="CI578" s="59" t="str">
        <f t="shared" si="350"/>
        <v/>
      </c>
      <c r="CJ578" s="530" t="e">
        <f t="shared" si="370"/>
        <v>#VALUE!</v>
      </c>
      <c r="CK578" s="727"/>
      <c r="CL578" s="792"/>
    </row>
    <row r="579" spans="1:90" ht="13.15" customHeight="1" x14ac:dyDescent="0.25">
      <c r="A579" s="737"/>
      <c r="B579" s="37"/>
      <c r="C579" s="714"/>
      <c r="D579" s="383">
        <v>573</v>
      </c>
      <c r="E579" s="131" t="s">
        <v>1219</v>
      </c>
      <c r="F579" s="182" t="s">
        <v>1220</v>
      </c>
      <c r="G579" s="293" t="s">
        <v>1264</v>
      </c>
      <c r="H579" s="9">
        <v>1</v>
      </c>
      <c r="I579" s="80"/>
      <c r="J579" s="81">
        <f t="shared" si="351"/>
        <v>19.512195121951219</v>
      </c>
      <c r="K579" s="80">
        <v>24</v>
      </c>
      <c r="L579" s="80">
        <f t="shared" si="363"/>
        <v>19.512195121951219</v>
      </c>
      <c r="M579" s="80">
        <f>H579*K579</f>
        <v>24</v>
      </c>
      <c r="N579" s="140">
        <f t="shared" si="342"/>
        <v>26.64</v>
      </c>
      <c r="O579" s="10">
        <f t="shared" si="339"/>
        <v>8.3999999999999986</v>
      </c>
      <c r="P579" s="10">
        <f>N579*H579</f>
        <v>26.64</v>
      </c>
      <c r="Q579" s="11">
        <f t="shared" si="340"/>
        <v>32.4</v>
      </c>
      <c r="R579" s="12">
        <f>Q579*H579</f>
        <v>32.4</v>
      </c>
      <c r="S579" s="4">
        <f t="shared" si="343"/>
        <v>28.799999999999997</v>
      </c>
      <c r="T579" s="137">
        <f>H579*S579</f>
        <v>28.799999999999997</v>
      </c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>
        <v>1</v>
      </c>
      <c r="AG579" s="44">
        <f t="shared" ref="AG579:AG606" si="382">SUM(U579:AE579)</f>
        <v>0</v>
      </c>
      <c r="AH579" s="63"/>
      <c r="AI579" s="63"/>
      <c r="AJ579" s="63">
        <f t="shared" si="368"/>
        <v>0</v>
      </c>
      <c r="AK579" s="43"/>
      <c r="AL579" s="43"/>
      <c r="AM579" s="43"/>
      <c r="AN579" s="43"/>
      <c r="AO579" s="43"/>
      <c r="AP579" s="54"/>
      <c r="AQ579" s="54"/>
      <c r="AR579" s="54"/>
      <c r="AS579" s="54"/>
      <c r="AT579" s="54"/>
      <c r="AU579" s="54"/>
      <c r="AV579" s="54"/>
      <c r="AW579" s="45">
        <f t="shared" si="380"/>
        <v>1</v>
      </c>
      <c r="AX579" s="51">
        <v>28.8</v>
      </c>
      <c r="AY579" s="45">
        <v>9.23</v>
      </c>
      <c r="AZ579" s="51">
        <f t="shared" si="369"/>
        <v>9.23</v>
      </c>
      <c r="BA579" s="43"/>
      <c r="BB579" s="43"/>
      <c r="BC579" s="43"/>
      <c r="BD579" s="43"/>
      <c r="BE579" s="43"/>
      <c r="BF579" s="74"/>
      <c r="BG579" s="74"/>
      <c r="BH579" s="74"/>
      <c r="BI579" s="74"/>
      <c r="BJ579" s="74"/>
      <c r="BK579" s="43"/>
      <c r="BL579" s="43"/>
      <c r="BM579" s="47">
        <f t="shared" si="358"/>
        <v>0</v>
      </c>
      <c r="BN579" s="59"/>
      <c r="BO579" s="60">
        <f t="shared" si="381"/>
        <v>0</v>
      </c>
      <c r="BP579" s="141"/>
      <c r="BQ579" s="137"/>
      <c r="BR579" s="138">
        <v>1</v>
      </c>
      <c r="BS579" s="63">
        <f t="shared" si="377"/>
        <v>0.66666666666666663</v>
      </c>
      <c r="BT579" s="63">
        <f t="shared" si="376"/>
        <v>1</v>
      </c>
      <c r="BU579" s="577">
        <f t="shared" si="375"/>
        <v>1</v>
      </c>
      <c r="BV579" s="566"/>
      <c r="BW579" s="139"/>
      <c r="BX579" s="87">
        <v>14.82</v>
      </c>
      <c r="BY579" s="86">
        <v>42.97</v>
      </c>
      <c r="BZ579" s="139"/>
      <c r="CA579" s="5">
        <f t="shared" si="378"/>
        <v>28.8</v>
      </c>
      <c r="CB579" s="59">
        <f t="shared" si="379"/>
        <v>9.23</v>
      </c>
      <c r="CC579" s="587"/>
      <c r="CD579" s="596">
        <f t="shared" si="365"/>
        <v>19.015000000000001</v>
      </c>
      <c r="CE579" s="5">
        <f t="shared" si="366"/>
        <v>19.015000000000001</v>
      </c>
      <c r="CF579" s="724"/>
      <c r="CG579" s="606"/>
      <c r="CH579" s="707" t="str">
        <f t="shared" si="349"/>
        <v/>
      </c>
      <c r="CI579" s="59" t="str">
        <f t="shared" si="350"/>
        <v/>
      </c>
      <c r="CJ579" s="530" t="e">
        <f t="shared" si="370"/>
        <v>#VALUE!</v>
      </c>
      <c r="CK579" s="727"/>
      <c r="CL579" s="792"/>
    </row>
    <row r="580" spans="1:90" ht="13.15" customHeight="1" x14ac:dyDescent="0.25">
      <c r="A580" s="737"/>
      <c r="B580" s="37"/>
      <c r="C580" s="714"/>
      <c r="D580" s="383">
        <v>574</v>
      </c>
      <c r="E580" s="131" t="s">
        <v>279</v>
      </c>
      <c r="F580" s="182" t="s">
        <v>278</v>
      </c>
      <c r="G580" s="293" t="s">
        <v>1264</v>
      </c>
      <c r="H580" s="9"/>
      <c r="I580" s="79"/>
      <c r="J580" s="68"/>
      <c r="K580" s="79"/>
      <c r="L580" s="79">
        <f t="shared" si="363"/>
        <v>0</v>
      </c>
      <c r="M580" s="79"/>
      <c r="N580" s="140"/>
      <c r="O580" s="10"/>
      <c r="P580" s="10"/>
      <c r="Q580" s="11"/>
      <c r="R580" s="12"/>
      <c r="S580" s="4"/>
      <c r="T580" s="137"/>
      <c r="U580" s="43"/>
      <c r="V580" s="43">
        <v>1</v>
      </c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4">
        <f t="shared" si="382"/>
        <v>1</v>
      </c>
      <c r="AH580" s="69"/>
      <c r="AI580" s="69">
        <v>33</v>
      </c>
      <c r="AJ580" s="69">
        <f t="shared" si="368"/>
        <v>33</v>
      </c>
      <c r="AK580" s="43"/>
      <c r="AL580" s="43"/>
      <c r="AM580" s="43"/>
      <c r="AN580" s="43"/>
      <c r="AO580" s="43"/>
      <c r="AP580" s="54"/>
      <c r="AQ580" s="54"/>
      <c r="AR580" s="54"/>
      <c r="AS580" s="54"/>
      <c r="AT580" s="54"/>
      <c r="AU580" s="54"/>
      <c r="AV580" s="54"/>
      <c r="AW580" s="45">
        <f t="shared" si="380"/>
        <v>0</v>
      </c>
      <c r="AX580" s="58"/>
      <c r="AY580" s="63"/>
      <c r="AZ580" s="58">
        <f t="shared" si="369"/>
        <v>0</v>
      </c>
      <c r="BA580" s="43"/>
      <c r="BB580" s="43"/>
      <c r="BC580" s="43"/>
      <c r="BD580" s="43"/>
      <c r="BE580" s="43"/>
      <c r="BF580" s="74"/>
      <c r="BG580" s="74"/>
      <c r="BH580" s="74"/>
      <c r="BI580" s="74"/>
      <c r="BJ580" s="74"/>
      <c r="BK580" s="43"/>
      <c r="BL580" s="43"/>
      <c r="BM580" s="47">
        <f t="shared" si="358"/>
        <v>0</v>
      </c>
      <c r="BN580" s="59"/>
      <c r="BO580" s="60">
        <f t="shared" si="381"/>
        <v>0</v>
      </c>
      <c r="BP580" s="142" t="s">
        <v>1296</v>
      </c>
      <c r="BQ580" s="137"/>
      <c r="BR580" s="138">
        <v>1</v>
      </c>
      <c r="BS580" s="63">
        <f t="shared" si="377"/>
        <v>0.33333333333333331</v>
      </c>
      <c r="BT580" s="63">
        <f t="shared" si="376"/>
        <v>1</v>
      </c>
      <c r="BU580" s="577">
        <f t="shared" si="375"/>
        <v>1</v>
      </c>
      <c r="BV580" s="566"/>
      <c r="BW580" s="139"/>
      <c r="BX580" s="87">
        <v>24.21</v>
      </c>
      <c r="BY580" s="86">
        <v>70.16</v>
      </c>
      <c r="BZ580" s="139"/>
      <c r="CA580" s="5">
        <f t="shared" si="378"/>
        <v>70.16</v>
      </c>
      <c r="CB580" s="59">
        <f t="shared" si="379"/>
        <v>24.21</v>
      </c>
      <c r="CC580" s="587"/>
      <c r="CD580" s="596">
        <f t="shared" si="365"/>
        <v>47.185000000000002</v>
      </c>
      <c r="CE580" s="5">
        <f t="shared" si="366"/>
        <v>47.185000000000002</v>
      </c>
      <c r="CF580" s="724"/>
      <c r="CG580" s="606"/>
      <c r="CH580" s="707" t="str">
        <f t="shared" si="349"/>
        <v/>
      </c>
      <c r="CI580" s="59" t="str">
        <f t="shared" si="350"/>
        <v/>
      </c>
      <c r="CJ580" s="530" t="e">
        <f t="shared" si="370"/>
        <v>#VALUE!</v>
      </c>
      <c r="CK580" s="727"/>
      <c r="CL580" s="792"/>
    </row>
    <row r="581" spans="1:90" ht="13.15" customHeight="1" x14ac:dyDescent="0.25">
      <c r="A581" s="737"/>
      <c r="B581" s="37">
        <v>115</v>
      </c>
      <c r="C581" s="714"/>
      <c r="D581" s="383">
        <v>575</v>
      </c>
      <c r="E581" s="131" t="s">
        <v>1221</v>
      </c>
      <c r="F581" s="182" t="s">
        <v>1222</v>
      </c>
      <c r="G581" s="293" t="s">
        <v>1264</v>
      </c>
      <c r="H581" s="9">
        <v>5</v>
      </c>
      <c r="I581" s="80"/>
      <c r="J581" s="81">
        <f>K581/1.23</f>
        <v>39.024390243902438</v>
      </c>
      <c r="K581" s="80">
        <v>48</v>
      </c>
      <c r="L581" s="80">
        <f t="shared" si="363"/>
        <v>195.1219512195122</v>
      </c>
      <c r="M581" s="80">
        <f>H581*K581</f>
        <v>240</v>
      </c>
      <c r="N581" s="140">
        <f t="shared" si="342"/>
        <v>53.28</v>
      </c>
      <c r="O581" s="10">
        <f t="shared" si="339"/>
        <v>16.799999999999997</v>
      </c>
      <c r="P581" s="10">
        <f>N581*H581</f>
        <v>266.39999999999998</v>
      </c>
      <c r="Q581" s="11">
        <f t="shared" si="340"/>
        <v>64.8</v>
      </c>
      <c r="R581" s="12">
        <f>Q581*H581</f>
        <v>324</v>
      </c>
      <c r="S581" s="4">
        <f t="shared" si="343"/>
        <v>57.599999999999994</v>
      </c>
      <c r="T581" s="137">
        <f>H581*S581</f>
        <v>288</v>
      </c>
      <c r="U581" s="43"/>
      <c r="V581" s="43">
        <v>1</v>
      </c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4">
        <f t="shared" si="382"/>
        <v>1</v>
      </c>
      <c r="AH581" s="69"/>
      <c r="AI581" s="69">
        <v>48</v>
      </c>
      <c r="AJ581" s="69">
        <f t="shared" si="368"/>
        <v>48</v>
      </c>
      <c r="AK581" s="43"/>
      <c r="AL581" s="43"/>
      <c r="AM581" s="43"/>
      <c r="AN581" s="43"/>
      <c r="AO581" s="43"/>
      <c r="AP581" s="54"/>
      <c r="AQ581" s="54"/>
      <c r="AR581" s="54"/>
      <c r="AS581" s="54"/>
      <c r="AT581" s="54"/>
      <c r="AU581" s="54"/>
      <c r="AV581" s="54"/>
      <c r="AW581" s="45">
        <f t="shared" si="380"/>
        <v>0</v>
      </c>
      <c r="AX581" s="51">
        <v>57.6</v>
      </c>
      <c r="AY581" s="46">
        <v>22.16</v>
      </c>
      <c r="AZ581" s="51">
        <f t="shared" si="369"/>
        <v>0</v>
      </c>
      <c r="BA581" s="75"/>
      <c r="BB581" s="75"/>
      <c r="BC581" s="75"/>
      <c r="BD581" s="75"/>
      <c r="BE581" s="75"/>
      <c r="BF581" s="74"/>
      <c r="BG581" s="74"/>
      <c r="BH581" s="74"/>
      <c r="BI581" s="74"/>
      <c r="BJ581" s="74"/>
      <c r="BK581" s="75"/>
      <c r="BL581" s="75"/>
      <c r="BM581" s="47">
        <f t="shared" si="358"/>
        <v>0</v>
      </c>
      <c r="BN581" s="61"/>
      <c r="BO581" s="60">
        <f t="shared" si="381"/>
        <v>0</v>
      </c>
      <c r="BP581" s="142"/>
      <c r="BQ581" s="137"/>
      <c r="BR581" s="138">
        <v>5</v>
      </c>
      <c r="BS581" s="63">
        <f t="shared" si="377"/>
        <v>2</v>
      </c>
      <c r="BT581" s="63">
        <f t="shared" si="376"/>
        <v>5</v>
      </c>
      <c r="BU581" s="577">
        <f t="shared" si="375"/>
        <v>5</v>
      </c>
      <c r="BV581" s="566"/>
      <c r="BW581" s="139"/>
      <c r="BX581" s="87">
        <v>32.57</v>
      </c>
      <c r="BY581" s="86">
        <v>94.41</v>
      </c>
      <c r="BZ581" s="139"/>
      <c r="CA581" s="5">
        <f t="shared" si="378"/>
        <v>57.6</v>
      </c>
      <c r="CB581" s="59">
        <f t="shared" si="379"/>
        <v>22.16</v>
      </c>
      <c r="CC581" s="587"/>
      <c r="CD581" s="596">
        <f t="shared" si="365"/>
        <v>39.880000000000003</v>
      </c>
      <c r="CE581" s="5">
        <f t="shared" si="366"/>
        <v>199.4</v>
      </c>
      <c r="CF581" s="724"/>
      <c r="CG581" s="606"/>
      <c r="CH581" s="707" t="str">
        <f t="shared" si="349"/>
        <v/>
      </c>
      <c r="CI581" s="59" t="str">
        <f t="shared" si="350"/>
        <v/>
      </c>
      <c r="CJ581" s="530" t="e">
        <f t="shared" si="370"/>
        <v>#VALUE!</v>
      </c>
      <c r="CK581" s="727"/>
      <c r="CL581" s="792"/>
    </row>
    <row r="582" spans="1:90" ht="13.15" customHeight="1" x14ac:dyDescent="0.25">
      <c r="A582" s="737"/>
      <c r="B582" s="37"/>
      <c r="C582" s="714"/>
      <c r="D582" s="383">
        <v>576</v>
      </c>
      <c r="E582" s="131" t="s">
        <v>1223</v>
      </c>
      <c r="F582" s="182" t="s">
        <v>1224</v>
      </c>
      <c r="G582" s="293" t="s">
        <v>1264</v>
      </c>
      <c r="H582" s="9">
        <v>2</v>
      </c>
      <c r="I582" s="80"/>
      <c r="J582" s="81">
        <f>K582/1.23</f>
        <v>48.780487804878049</v>
      </c>
      <c r="K582" s="80">
        <v>60</v>
      </c>
      <c r="L582" s="80">
        <f t="shared" si="363"/>
        <v>97.560975609756099</v>
      </c>
      <c r="M582" s="80">
        <f>H582*K582</f>
        <v>120</v>
      </c>
      <c r="N582" s="140">
        <f t="shared" si="342"/>
        <v>66.600000000000009</v>
      </c>
      <c r="O582" s="10">
        <f t="shared" si="339"/>
        <v>21</v>
      </c>
      <c r="P582" s="10">
        <f>N582*H582</f>
        <v>133.20000000000002</v>
      </c>
      <c r="Q582" s="11">
        <f t="shared" si="340"/>
        <v>81</v>
      </c>
      <c r="R582" s="12">
        <f>Q582*H582</f>
        <v>162</v>
      </c>
      <c r="S582" s="4">
        <f t="shared" si="343"/>
        <v>72</v>
      </c>
      <c r="T582" s="137">
        <f>H582*S582</f>
        <v>144</v>
      </c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4">
        <f t="shared" si="382"/>
        <v>0</v>
      </c>
      <c r="AH582" s="63"/>
      <c r="AI582" s="63"/>
      <c r="AJ582" s="63">
        <f t="shared" si="368"/>
        <v>0</v>
      </c>
      <c r="AK582" s="43">
        <v>1</v>
      </c>
      <c r="AL582" s="43"/>
      <c r="AM582" s="43"/>
      <c r="AN582" s="43"/>
      <c r="AO582" s="43"/>
      <c r="AP582" s="54"/>
      <c r="AQ582" s="54"/>
      <c r="AR582" s="54"/>
      <c r="AS582" s="54"/>
      <c r="AT582" s="54"/>
      <c r="AU582" s="54"/>
      <c r="AV582" s="54"/>
      <c r="AW582" s="45">
        <f t="shared" si="380"/>
        <v>1</v>
      </c>
      <c r="AX582" s="51">
        <v>72</v>
      </c>
      <c r="AY582" s="45">
        <v>36.43</v>
      </c>
      <c r="AZ582" s="51">
        <f t="shared" si="369"/>
        <v>36.43</v>
      </c>
      <c r="BA582" s="43"/>
      <c r="BB582" s="43"/>
      <c r="BC582" s="43"/>
      <c r="BD582" s="43"/>
      <c r="BE582" s="43"/>
      <c r="BF582" s="74"/>
      <c r="BG582" s="74"/>
      <c r="BH582" s="74"/>
      <c r="BI582" s="74"/>
      <c r="BJ582" s="74"/>
      <c r="BK582" s="43"/>
      <c r="BL582" s="43"/>
      <c r="BM582" s="47">
        <f t="shared" si="358"/>
        <v>0</v>
      </c>
      <c r="BN582" s="59"/>
      <c r="BO582" s="60">
        <f t="shared" si="381"/>
        <v>0</v>
      </c>
      <c r="BP582" s="141"/>
      <c r="BQ582" s="137"/>
      <c r="BR582" s="138">
        <v>2</v>
      </c>
      <c r="BS582" s="63">
        <f t="shared" si="377"/>
        <v>1</v>
      </c>
      <c r="BT582" s="63">
        <f t="shared" si="376"/>
        <v>2</v>
      </c>
      <c r="BU582" s="577">
        <f t="shared" si="375"/>
        <v>2</v>
      </c>
      <c r="BV582" s="566"/>
      <c r="BW582" s="139"/>
      <c r="BX582" s="87">
        <v>42.07</v>
      </c>
      <c r="BY582" s="86">
        <v>121.93</v>
      </c>
      <c r="BZ582" s="139"/>
      <c r="CA582" s="5">
        <f t="shared" si="378"/>
        <v>72</v>
      </c>
      <c r="CB582" s="59">
        <f t="shared" si="379"/>
        <v>36.43</v>
      </c>
      <c r="CC582" s="587"/>
      <c r="CD582" s="596">
        <f t="shared" si="365"/>
        <v>54.215000000000003</v>
      </c>
      <c r="CE582" s="5">
        <f t="shared" si="366"/>
        <v>108.43</v>
      </c>
      <c r="CF582" s="724"/>
      <c r="CG582" s="606"/>
      <c r="CH582" s="707" t="str">
        <f t="shared" si="349"/>
        <v/>
      </c>
      <c r="CI582" s="59" t="str">
        <f t="shared" si="350"/>
        <v/>
      </c>
      <c r="CJ582" s="530" t="e">
        <f t="shared" si="370"/>
        <v>#VALUE!</v>
      </c>
      <c r="CK582" s="727"/>
      <c r="CL582" s="792"/>
    </row>
    <row r="583" spans="1:90" ht="13.15" customHeight="1" x14ac:dyDescent="0.25">
      <c r="A583" s="737"/>
      <c r="B583" s="37"/>
      <c r="C583" s="714"/>
      <c r="D583" s="383">
        <v>577</v>
      </c>
      <c r="E583" s="131"/>
      <c r="F583" s="182" t="s">
        <v>963</v>
      </c>
      <c r="G583" s="293" t="s">
        <v>1264</v>
      </c>
      <c r="H583" s="9"/>
      <c r="I583" s="80"/>
      <c r="J583" s="81"/>
      <c r="K583" s="80"/>
      <c r="L583" s="80"/>
      <c r="M583" s="80"/>
      <c r="N583" s="140"/>
      <c r="O583" s="10"/>
      <c r="P583" s="10"/>
      <c r="Q583" s="11"/>
      <c r="R583" s="12"/>
      <c r="S583" s="4"/>
      <c r="T583" s="137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4"/>
      <c r="AH583" s="63"/>
      <c r="AI583" s="63"/>
      <c r="AJ583" s="63"/>
      <c r="AK583" s="43"/>
      <c r="AL583" s="43"/>
      <c r="AM583" s="43"/>
      <c r="AN583" s="43"/>
      <c r="AO583" s="43"/>
      <c r="AP583" s="54"/>
      <c r="AQ583" s="54"/>
      <c r="AR583" s="54"/>
      <c r="AS583" s="54"/>
      <c r="AT583" s="54"/>
      <c r="AU583" s="54"/>
      <c r="AV583" s="54"/>
      <c r="AW583" s="45"/>
      <c r="AX583" s="51"/>
      <c r="AY583" s="45"/>
      <c r="AZ583" s="51"/>
      <c r="BA583" s="43"/>
      <c r="BB583" s="43"/>
      <c r="BC583" s="43"/>
      <c r="BD583" s="43"/>
      <c r="BE583" s="43"/>
      <c r="BF583" s="74"/>
      <c r="BG583" s="74"/>
      <c r="BH583" s="74"/>
      <c r="BI583" s="74"/>
      <c r="BJ583" s="74"/>
      <c r="BK583" s="43"/>
      <c r="BL583" s="43"/>
      <c r="BM583" s="47"/>
      <c r="BN583" s="59"/>
      <c r="BO583" s="60"/>
      <c r="BP583" s="141"/>
      <c r="BQ583" s="137"/>
      <c r="BR583" s="138"/>
      <c r="BS583" s="63"/>
      <c r="BT583" s="63"/>
      <c r="BU583" s="577">
        <v>1</v>
      </c>
      <c r="BV583" s="566"/>
      <c r="BW583" s="139"/>
      <c r="BX583" s="87"/>
      <c r="BY583" s="86"/>
      <c r="BZ583" s="139"/>
      <c r="CA583" s="5"/>
      <c r="CB583" s="59"/>
      <c r="CC583" s="587"/>
      <c r="CD583" s="596">
        <v>75.5</v>
      </c>
      <c r="CE583" s="5">
        <f t="shared" si="366"/>
        <v>75.5</v>
      </c>
      <c r="CF583" s="724"/>
      <c r="CG583" s="606"/>
      <c r="CH583" s="707" t="str">
        <f t="shared" si="349"/>
        <v/>
      </c>
      <c r="CI583" s="59" t="str">
        <f t="shared" si="350"/>
        <v/>
      </c>
      <c r="CJ583" s="530" t="e">
        <f t="shared" si="370"/>
        <v>#VALUE!</v>
      </c>
      <c r="CK583" s="727"/>
      <c r="CL583" s="792"/>
    </row>
    <row r="584" spans="1:90" ht="13.15" customHeight="1" x14ac:dyDescent="0.25">
      <c r="A584" s="737"/>
      <c r="B584" s="37"/>
      <c r="C584" s="714"/>
      <c r="D584" s="383">
        <v>578</v>
      </c>
      <c r="E584" s="132" t="s">
        <v>341</v>
      </c>
      <c r="F584" s="183" t="s">
        <v>342</v>
      </c>
      <c r="G584" s="293" t="s">
        <v>1264</v>
      </c>
      <c r="H584" s="9"/>
      <c r="I584" s="79"/>
      <c r="J584" s="68"/>
      <c r="K584" s="79"/>
      <c r="L584" s="79">
        <f t="shared" si="363"/>
        <v>0</v>
      </c>
      <c r="M584" s="79"/>
      <c r="N584" s="140"/>
      <c r="O584" s="10"/>
      <c r="P584" s="10"/>
      <c r="Q584" s="11"/>
      <c r="R584" s="12"/>
      <c r="S584" s="4"/>
      <c r="T584" s="137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4">
        <f t="shared" si="382"/>
        <v>0</v>
      </c>
      <c r="AH584" s="63"/>
      <c r="AI584" s="63"/>
      <c r="AJ584" s="63">
        <f t="shared" ref="AJ584:AJ603" si="383">AG584*AI584</f>
        <v>0</v>
      </c>
      <c r="AK584" s="43"/>
      <c r="AL584" s="43"/>
      <c r="AM584" s="43"/>
      <c r="AN584" s="43"/>
      <c r="AO584" s="43"/>
      <c r="AP584" s="54"/>
      <c r="AQ584" s="54"/>
      <c r="AR584" s="54"/>
      <c r="AS584" s="54"/>
      <c r="AT584" s="54"/>
      <c r="AU584" s="54"/>
      <c r="AV584" s="54"/>
      <c r="AW584" s="45">
        <f t="shared" si="380"/>
        <v>0</v>
      </c>
      <c r="AX584" s="58"/>
      <c r="AY584" s="58"/>
      <c r="AZ584" s="58">
        <f t="shared" ref="AZ584:AZ603" si="384">AW584*AY584</f>
        <v>0</v>
      </c>
      <c r="BA584" s="75"/>
      <c r="BB584" s="75"/>
      <c r="BC584" s="75"/>
      <c r="BD584" s="75"/>
      <c r="BE584" s="75"/>
      <c r="BF584" s="74">
        <v>1</v>
      </c>
      <c r="BG584" s="74"/>
      <c r="BH584" s="74"/>
      <c r="BI584" s="74"/>
      <c r="BJ584" s="74"/>
      <c r="BK584" s="75"/>
      <c r="BL584" s="75"/>
      <c r="BM584" s="47">
        <f t="shared" si="358"/>
        <v>1</v>
      </c>
      <c r="BN584" s="47">
        <v>119</v>
      </c>
      <c r="BO584" s="47">
        <f t="shared" si="381"/>
        <v>119</v>
      </c>
      <c r="BP584" s="136"/>
      <c r="BQ584" s="137"/>
      <c r="BR584" s="138">
        <v>1</v>
      </c>
      <c r="BS584" s="63">
        <f t="shared" ref="BS584:BS591" si="385">+(H584+AG584+AW584+BM584)/3</f>
        <v>0.33333333333333331</v>
      </c>
      <c r="BT584" s="63">
        <f t="shared" si="376"/>
        <v>1</v>
      </c>
      <c r="BU584" s="577">
        <f t="shared" si="375"/>
        <v>1</v>
      </c>
      <c r="BV584" s="566"/>
      <c r="BW584" s="139"/>
      <c r="BX584" s="87">
        <v>149.44</v>
      </c>
      <c r="BY584" s="86">
        <v>433.17</v>
      </c>
      <c r="BZ584" s="139"/>
      <c r="CA584" s="5">
        <f t="shared" ref="CA584:CA591" si="386">MIN(I584,AH584,AX584,BN584,BY584)</f>
        <v>119</v>
      </c>
      <c r="CB584" s="59">
        <f t="shared" ref="CB584:CB591" si="387">MIN(J584,AH584,AI584,AX584,AY584,BN584,BX584)</f>
        <v>119</v>
      </c>
      <c r="CC584" s="587"/>
      <c r="CD584" s="596">
        <f t="shared" si="365"/>
        <v>119</v>
      </c>
      <c r="CE584" s="5">
        <f t="shared" si="366"/>
        <v>119</v>
      </c>
      <c r="CF584" s="724"/>
      <c r="CG584" s="606"/>
      <c r="CH584" s="707" t="str">
        <f t="shared" ref="CH584:CH606" si="388">IF(ISBLANK(CG584),"",IF(AND(CG584&gt;=0%,CG584&lt;=70%),ROUND(CG584,4),"ΜΗ ΑΠΟΔΕΚΤΟ"))</f>
        <v/>
      </c>
      <c r="CI584" s="59" t="str">
        <f t="shared" ref="CI584:CI606" si="389">IF(ISBLANK(CG584),"",CD584-CH584*CD584)</f>
        <v/>
      </c>
      <c r="CJ584" s="530" t="e">
        <f t="shared" si="370"/>
        <v>#VALUE!</v>
      </c>
      <c r="CK584" s="727"/>
      <c r="CL584" s="792"/>
    </row>
    <row r="585" spans="1:90" ht="13.15" customHeight="1" x14ac:dyDescent="0.25">
      <c r="A585" s="737"/>
      <c r="B585" s="154"/>
      <c r="C585" s="714"/>
      <c r="D585" s="383">
        <v>579</v>
      </c>
      <c r="E585" s="131" t="s">
        <v>1225</v>
      </c>
      <c r="F585" s="182" t="s">
        <v>1226</v>
      </c>
      <c r="G585" s="293" t="s">
        <v>1264</v>
      </c>
      <c r="H585" s="9">
        <v>2</v>
      </c>
      <c r="I585" s="80"/>
      <c r="J585" s="81">
        <f>K585/1.23</f>
        <v>479.67479674796749</v>
      </c>
      <c r="K585" s="80">
        <v>590</v>
      </c>
      <c r="L585" s="80">
        <f t="shared" si="363"/>
        <v>959.34959349593498</v>
      </c>
      <c r="M585" s="80">
        <f>H585*K585</f>
        <v>1180</v>
      </c>
      <c r="N585" s="140">
        <f t="shared" si="342"/>
        <v>654.90000000000009</v>
      </c>
      <c r="O585" s="10">
        <f t="shared" si="339"/>
        <v>206.5</v>
      </c>
      <c r="P585" s="10">
        <f>N585*H585</f>
        <v>1309.8000000000002</v>
      </c>
      <c r="Q585" s="11">
        <f t="shared" si="340"/>
        <v>796.5</v>
      </c>
      <c r="R585" s="12">
        <f>Q585*H585</f>
        <v>1593</v>
      </c>
      <c r="S585" s="4">
        <f t="shared" si="343"/>
        <v>708</v>
      </c>
      <c r="T585" s="137">
        <f>H585*S585</f>
        <v>1416</v>
      </c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4">
        <f t="shared" si="382"/>
        <v>0</v>
      </c>
      <c r="AH585" s="63"/>
      <c r="AI585" s="63"/>
      <c r="AJ585" s="63">
        <f t="shared" si="383"/>
        <v>0</v>
      </c>
      <c r="AK585" s="43"/>
      <c r="AL585" s="43"/>
      <c r="AM585" s="43"/>
      <c r="AN585" s="43"/>
      <c r="AO585" s="43"/>
      <c r="AP585" s="54"/>
      <c r="AQ585" s="54"/>
      <c r="AR585" s="54"/>
      <c r="AS585" s="54"/>
      <c r="AT585" s="54"/>
      <c r="AU585" s="54"/>
      <c r="AV585" s="54"/>
      <c r="AW585" s="45">
        <f t="shared" si="380"/>
        <v>0</v>
      </c>
      <c r="AX585" s="51">
        <v>708</v>
      </c>
      <c r="AY585" s="46">
        <v>190</v>
      </c>
      <c r="AZ585" s="51">
        <f t="shared" si="384"/>
        <v>0</v>
      </c>
      <c r="BA585" s="75"/>
      <c r="BB585" s="75"/>
      <c r="BC585" s="75"/>
      <c r="BD585" s="75"/>
      <c r="BE585" s="75"/>
      <c r="BF585" s="74"/>
      <c r="BG585" s="74"/>
      <c r="BH585" s="74"/>
      <c r="BI585" s="74"/>
      <c r="BJ585" s="74"/>
      <c r="BK585" s="75"/>
      <c r="BL585" s="75"/>
      <c r="BM585" s="47">
        <f t="shared" si="358"/>
        <v>0</v>
      </c>
      <c r="BN585" s="61"/>
      <c r="BO585" s="60">
        <f t="shared" si="381"/>
        <v>0</v>
      </c>
      <c r="BP585" s="141"/>
      <c r="BQ585" s="137"/>
      <c r="BR585" s="138">
        <v>2</v>
      </c>
      <c r="BS585" s="63">
        <f t="shared" si="385"/>
        <v>0.66666666666666663</v>
      </c>
      <c r="BT585" s="63">
        <f t="shared" si="376"/>
        <v>2</v>
      </c>
      <c r="BU585" s="577">
        <f t="shared" si="375"/>
        <v>2</v>
      </c>
      <c r="BV585" s="566"/>
      <c r="BW585" s="139"/>
      <c r="BX585" s="87">
        <v>210.14</v>
      </c>
      <c r="BY585" s="86">
        <v>609.11</v>
      </c>
      <c r="BZ585" s="139"/>
      <c r="CA585" s="5">
        <f t="shared" si="386"/>
        <v>609.11</v>
      </c>
      <c r="CB585" s="59">
        <f t="shared" si="387"/>
        <v>190</v>
      </c>
      <c r="CC585" s="587"/>
      <c r="CD585" s="596">
        <f t="shared" si="365"/>
        <v>399.55500000000001</v>
      </c>
      <c r="CE585" s="5">
        <f t="shared" si="366"/>
        <v>799.11</v>
      </c>
      <c r="CF585" s="724"/>
      <c r="CG585" s="606"/>
      <c r="CH585" s="707" t="str">
        <f t="shared" si="388"/>
        <v/>
      </c>
      <c r="CI585" s="59" t="str">
        <f t="shared" si="389"/>
        <v/>
      </c>
      <c r="CJ585" s="530" t="e">
        <f t="shared" si="370"/>
        <v>#VALUE!</v>
      </c>
      <c r="CK585" s="727"/>
      <c r="CL585" s="792"/>
    </row>
    <row r="586" spans="1:90" ht="13.15" customHeight="1" thickBot="1" x14ac:dyDescent="0.3">
      <c r="A586" s="738"/>
      <c r="B586" s="130"/>
      <c r="C586" s="715"/>
      <c r="D586" s="384">
        <v>580</v>
      </c>
      <c r="E586" s="202" t="s">
        <v>292</v>
      </c>
      <c r="F586" s="203" t="s">
        <v>291</v>
      </c>
      <c r="G586" s="294" t="s">
        <v>1264</v>
      </c>
      <c r="H586" s="101"/>
      <c r="I586" s="250"/>
      <c r="J586" s="251"/>
      <c r="K586" s="250"/>
      <c r="L586" s="250">
        <f t="shared" si="363"/>
        <v>0</v>
      </c>
      <c r="M586" s="250"/>
      <c r="N586" s="204"/>
      <c r="O586" s="19"/>
      <c r="P586" s="19"/>
      <c r="Q586" s="20"/>
      <c r="R586" s="21"/>
      <c r="S586" s="205"/>
      <c r="T586" s="206"/>
      <c r="U586" s="104"/>
      <c r="V586" s="104"/>
      <c r="W586" s="104">
        <v>5</v>
      </c>
      <c r="X586" s="104"/>
      <c r="Y586" s="104"/>
      <c r="Z586" s="104"/>
      <c r="AA586" s="104"/>
      <c r="AB586" s="104"/>
      <c r="AC586" s="104"/>
      <c r="AD586" s="104"/>
      <c r="AE586" s="104"/>
      <c r="AF586" s="104"/>
      <c r="AG586" s="105">
        <f t="shared" si="382"/>
        <v>5</v>
      </c>
      <c r="AH586" s="260"/>
      <c r="AI586" s="260">
        <v>14</v>
      </c>
      <c r="AJ586" s="260">
        <f t="shared" si="383"/>
        <v>70</v>
      </c>
      <c r="AK586" s="104"/>
      <c r="AL586" s="104"/>
      <c r="AM586" s="104"/>
      <c r="AN586" s="104"/>
      <c r="AO586" s="104"/>
      <c r="AP586" s="107"/>
      <c r="AQ586" s="107"/>
      <c r="AR586" s="107"/>
      <c r="AS586" s="107"/>
      <c r="AT586" s="107"/>
      <c r="AU586" s="107"/>
      <c r="AV586" s="107"/>
      <c r="AW586" s="108">
        <f t="shared" si="380"/>
        <v>0</v>
      </c>
      <c r="AX586" s="252"/>
      <c r="AY586" s="257"/>
      <c r="AZ586" s="252">
        <f t="shared" si="384"/>
        <v>0</v>
      </c>
      <c r="BA586" s="127"/>
      <c r="BB586" s="127"/>
      <c r="BC586" s="127"/>
      <c r="BD586" s="127"/>
      <c r="BE586" s="127"/>
      <c r="BF586" s="110"/>
      <c r="BG586" s="110"/>
      <c r="BH586" s="110"/>
      <c r="BI586" s="110"/>
      <c r="BJ586" s="110"/>
      <c r="BK586" s="127"/>
      <c r="BL586" s="127"/>
      <c r="BM586" s="111">
        <f t="shared" si="358"/>
        <v>0</v>
      </c>
      <c r="BN586" s="128"/>
      <c r="BO586" s="113">
        <f t="shared" si="381"/>
        <v>0</v>
      </c>
      <c r="BP586" s="254" t="s">
        <v>1296</v>
      </c>
      <c r="BQ586" s="206"/>
      <c r="BR586" s="208">
        <v>5</v>
      </c>
      <c r="BS586" s="106">
        <f t="shared" si="385"/>
        <v>1.6666666666666667</v>
      </c>
      <c r="BT586" s="106">
        <f t="shared" si="376"/>
        <v>5</v>
      </c>
      <c r="BU586" s="578">
        <f t="shared" si="375"/>
        <v>5</v>
      </c>
      <c r="BV586" s="567"/>
      <c r="BW586" s="209"/>
      <c r="BX586" s="299">
        <v>6.79</v>
      </c>
      <c r="BY586" s="300">
        <v>19.68</v>
      </c>
      <c r="BZ586" s="209"/>
      <c r="CA586" s="210">
        <f t="shared" si="386"/>
        <v>19.68</v>
      </c>
      <c r="CB586" s="112">
        <f t="shared" si="387"/>
        <v>6.79</v>
      </c>
      <c r="CC586" s="588"/>
      <c r="CD586" s="597">
        <f t="shared" si="365"/>
        <v>13.234999999999999</v>
      </c>
      <c r="CE586" s="210">
        <f t="shared" si="366"/>
        <v>66.174999999999997</v>
      </c>
      <c r="CF586" s="725"/>
      <c r="CG586" s="607"/>
      <c r="CH586" s="708" t="str">
        <f t="shared" si="388"/>
        <v/>
      </c>
      <c r="CI586" s="112" t="str">
        <f t="shared" si="389"/>
        <v/>
      </c>
      <c r="CJ586" s="531" t="e">
        <f t="shared" si="370"/>
        <v>#VALUE!</v>
      </c>
      <c r="CK586" s="728"/>
      <c r="CL586" s="793"/>
    </row>
    <row r="587" spans="1:90" ht="13.15" customHeight="1" x14ac:dyDescent="0.25">
      <c r="A587" s="734" t="s">
        <v>536</v>
      </c>
      <c r="B587" s="91"/>
      <c r="C587" s="711">
        <v>74</v>
      </c>
      <c r="D587" s="382">
        <v>581</v>
      </c>
      <c r="E587" s="193" t="s">
        <v>264</v>
      </c>
      <c r="F587" s="194" t="s">
        <v>265</v>
      </c>
      <c r="G587" s="292" t="s">
        <v>1264</v>
      </c>
      <c r="H587" s="92"/>
      <c r="I587" s="247"/>
      <c r="J587" s="99"/>
      <c r="K587" s="247"/>
      <c r="L587" s="247">
        <f t="shared" si="363"/>
        <v>0</v>
      </c>
      <c r="M587" s="247"/>
      <c r="N587" s="236"/>
      <c r="O587" s="22"/>
      <c r="P587" s="22"/>
      <c r="Q587" s="23"/>
      <c r="R587" s="24"/>
      <c r="S587" s="94"/>
      <c r="T587" s="196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6">
        <f t="shared" si="382"/>
        <v>0</v>
      </c>
      <c r="AH587" s="198"/>
      <c r="AI587" s="198"/>
      <c r="AJ587" s="198">
        <f t="shared" si="383"/>
        <v>0</v>
      </c>
      <c r="AK587" s="95"/>
      <c r="AL587" s="95"/>
      <c r="AM587" s="95"/>
      <c r="AN587" s="95"/>
      <c r="AO587" s="95"/>
      <c r="AP587" s="97"/>
      <c r="AQ587" s="97"/>
      <c r="AR587" s="97"/>
      <c r="AS587" s="97"/>
      <c r="AT587" s="97"/>
      <c r="AU587" s="97"/>
      <c r="AV587" s="97"/>
      <c r="AW587" s="98">
        <f t="shared" si="380"/>
        <v>0</v>
      </c>
      <c r="AX587" s="248"/>
      <c r="AY587" s="248"/>
      <c r="AZ587" s="248">
        <f t="shared" si="384"/>
        <v>0</v>
      </c>
      <c r="BA587" s="120"/>
      <c r="BB587" s="120"/>
      <c r="BC587" s="120"/>
      <c r="BD587" s="120"/>
      <c r="BE587" s="120"/>
      <c r="BF587" s="121"/>
      <c r="BG587" s="121"/>
      <c r="BH587" s="121">
        <v>1</v>
      </c>
      <c r="BI587" s="121"/>
      <c r="BJ587" s="121"/>
      <c r="BK587" s="120"/>
      <c r="BL587" s="120"/>
      <c r="BM587" s="100">
        <f t="shared" si="358"/>
        <v>1</v>
      </c>
      <c r="BN587" s="100">
        <v>67</v>
      </c>
      <c r="BO587" s="100">
        <f t="shared" si="381"/>
        <v>67</v>
      </c>
      <c r="BP587" s="195" t="s">
        <v>1312</v>
      </c>
      <c r="BQ587" s="196"/>
      <c r="BR587" s="197">
        <v>1</v>
      </c>
      <c r="BS587" s="198">
        <f t="shared" si="385"/>
        <v>0.33333333333333331</v>
      </c>
      <c r="BT587" s="198">
        <f t="shared" si="376"/>
        <v>1</v>
      </c>
      <c r="BU587" s="579">
        <f t="shared" si="375"/>
        <v>1</v>
      </c>
      <c r="BV587" s="565"/>
      <c r="BW587" s="200"/>
      <c r="BX587" s="199"/>
      <c r="BY587" s="199"/>
      <c r="BZ587" s="200"/>
      <c r="CA587" s="201">
        <f t="shared" si="386"/>
        <v>67</v>
      </c>
      <c r="CB587" s="199">
        <f t="shared" si="387"/>
        <v>67</v>
      </c>
      <c r="CC587" s="586"/>
      <c r="CD587" s="595">
        <f t="shared" si="365"/>
        <v>67</v>
      </c>
      <c r="CE587" s="201">
        <f t="shared" si="366"/>
        <v>67</v>
      </c>
      <c r="CF587" s="723">
        <f>SUM(CE587:CE598)</f>
        <v>1983.44</v>
      </c>
      <c r="CG587" s="605"/>
      <c r="CH587" s="706" t="str">
        <f t="shared" si="388"/>
        <v/>
      </c>
      <c r="CI587" s="199" t="str">
        <f t="shared" si="389"/>
        <v/>
      </c>
      <c r="CJ587" s="529" t="e">
        <f t="shared" si="370"/>
        <v>#VALUE!</v>
      </c>
      <c r="CK587" s="732" t="e">
        <f>SUM(CJ587:CJ598)</f>
        <v>#VALUE!</v>
      </c>
      <c r="CL587" s="794" t="e">
        <f>(CF587-CK587)/CF587</f>
        <v>#VALUE!</v>
      </c>
    </row>
    <row r="588" spans="1:90" ht="13.15" customHeight="1" x14ac:dyDescent="0.25">
      <c r="A588" s="737"/>
      <c r="B588" s="37"/>
      <c r="C588" s="714"/>
      <c r="D588" s="383">
        <v>582</v>
      </c>
      <c r="E588" s="131" t="s">
        <v>1227</v>
      </c>
      <c r="F588" s="182" t="s">
        <v>1228</v>
      </c>
      <c r="G588" s="293" t="s">
        <v>1264</v>
      </c>
      <c r="H588" s="9">
        <v>2</v>
      </c>
      <c r="I588" s="80"/>
      <c r="J588" s="81">
        <f>K588/1.23</f>
        <v>56.91056910569106</v>
      </c>
      <c r="K588" s="80">
        <v>70</v>
      </c>
      <c r="L588" s="80">
        <f t="shared" si="363"/>
        <v>113.82113821138212</v>
      </c>
      <c r="M588" s="80">
        <f>H588*K588</f>
        <v>140</v>
      </c>
      <c r="N588" s="140">
        <f t="shared" si="342"/>
        <v>77.7</v>
      </c>
      <c r="O588" s="10">
        <f t="shared" si="339"/>
        <v>24.5</v>
      </c>
      <c r="P588" s="10">
        <f>N588*H588</f>
        <v>155.4</v>
      </c>
      <c r="Q588" s="11">
        <f t="shared" si="340"/>
        <v>94.5</v>
      </c>
      <c r="R588" s="12">
        <f>Q588*H588</f>
        <v>189</v>
      </c>
      <c r="S588" s="4">
        <f t="shared" si="343"/>
        <v>84</v>
      </c>
      <c r="T588" s="137">
        <f>H588*S588</f>
        <v>168</v>
      </c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4">
        <f t="shared" si="382"/>
        <v>0</v>
      </c>
      <c r="AH588" s="63"/>
      <c r="AI588" s="63"/>
      <c r="AJ588" s="63">
        <f t="shared" si="383"/>
        <v>0</v>
      </c>
      <c r="AK588" s="43"/>
      <c r="AL588" s="43"/>
      <c r="AM588" s="43"/>
      <c r="AN588" s="43"/>
      <c r="AO588" s="43"/>
      <c r="AP588" s="54"/>
      <c r="AQ588" s="54"/>
      <c r="AR588" s="54"/>
      <c r="AS588" s="54"/>
      <c r="AT588" s="54"/>
      <c r="AU588" s="54"/>
      <c r="AV588" s="54"/>
      <c r="AW588" s="45">
        <f t="shared" si="380"/>
        <v>0</v>
      </c>
      <c r="AX588" s="51">
        <v>84</v>
      </c>
      <c r="AY588" s="46">
        <v>27.54</v>
      </c>
      <c r="AZ588" s="51">
        <f t="shared" si="384"/>
        <v>0</v>
      </c>
      <c r="BA588" s="75"/>
      <c r="BB588" s="75"/>
      <c r="BC588" s="75"/>
      <c r="BD588" s="75"/>
      <c r="BE588" s="75"/>
      <c r="BF588" s="74"/>
      <c r="BG588" s="74"/>
      <c r="BH588" s="74"/>
      <c r="BI588" s="74"/>
      <c r="BJ588" s="74"/>
      <c r="BK588" s="75"/>
      <c r="BL588" s="75"/>
      <c r="BM588" s="47">
        <f t="shared" si="358"/>
        <v>0</v>
      </c>
      <c r="BN588" s="61"/>
      <c r="BO588" s="60">
        <f t="shared" si="381"/>
        <v>0</v>
      </c>
      <c r="BP588" s="141"/>
      <c r="BQ588" s="137"/>
      <c r="BR588" s="138">
        <v>2</v>
      </c>
      <c r="BS588" s="63">
        <f t="shared" si="385"/>
        <v>0.66666666666666663</v>
      </c>
      <c r="BT588" s="63">
        <f t="shared" si="376"/>
        <v>2</v>
      </c>
      <c r="BU588" s="577">
        <f t="shared" si="375"/>
        <v>2</v>
      </c>
      <c r="BV588" s="566"/>
      <c r="BW588" s="139"/>
      <c r="BX588" s="59"/>
      <c r="BY588" s="59"/>
      <c r="BZ588" s="139"/>
      <c r="CA588" s="5">
        <f t="shared" si="386"/>
        <v>84</v>
      </c>
      <c r="CB588" s="59">
        <f t="shared" si="387"/>
        <v>27.54</v>
      </c>
      <c r="CC588" s="587"/>
      <c r="CD588" s="596">
        <f t="shared" si="365"/>
        <v>55.769999999999996</v>
      </c>
      <c r="CE588" s="5">
        <f t="shared" si="366"/>
        <v>111.53999999999999</v>
      </c>
      <c r="CF588" s="724"/>
      <c r="CG588" s="606"/>
      <c r="CH588" s="707" t="str">
        <f t="shared" si="388"/>
        <v/>
      </c>
      <c r="CI588" s="59" t="str">
        <f t="shared" si="389"/>
        <v/>
      </c>
      <c r="CJ588" s="530" t="e">
        <f t="shared" si="370"/>
        <v>#VALUE!</v>
      </c>
      <c r="CK588" s="727"/>
      <c r="CL588" s="792"/>
    </row>
    <row r="589" spans="1:90" ht="13.15" customHeight="1" x14ac:dyDescent="0.25">
      <c r="A589" s="737"/>
      <c r="B589" s="37"/>
      <c r="C589" s="714"/>
      <c r="D589" s="383">
        <v>583</v>
      </c>
      <c r="E589" s="131" t="s">
        <v>1229</v>
      </c>
      <c r="F589" s="182" t="s">
        <v>1230</v>
      </c>
      <c r="G589" s="293" t="s">
        <v>1264</v>
      </c>
      <c r="H589" s="9">
        <v>1</v>
      </c>
      <c r="I589" s="80"/>
      <c r="J589" s="81">
        <f>K589/1.23</f>
        <v>52.845528455284551</v>
      </c>
      <c r="K589" s="80">
        <v>65</v>
      </c>
      <c r="L589" s="80">
        <f t="shared" si="363"/>
        <v>52.845528455284551</v>
      </c>
      <c r="M589" s="80">
        <f>H589*K589</f>
        <v>65</v>
      </c>
      <c r="N589" s="140">
        <f t="shared" si="342"/>
        <v>72.150000000000006</v>
      </c>
      <c r="O589" s="10">
        <f t="shared" si="339"/>
        <v>22.75</v>
      </c>
      <c r="P589" s="10">
        <f>N589*H589</f>
        <v>72.150000000000006</v>
      </c>
      <c r="Q589" s="11">
        <f t="shared" si="340"/>
        <v>87.75</v>
      </c>
      <c r="R589" s="12">
        <f>Q589*H589</f>
        <v>87.75</v>
      </c>
      <c r="S589" s="4">
        <f t="shared" si="343"/>
        <v>78</v>
      </c>
      <c r="T589" s="137">
        <f>H589*S589</f>
        <v>78</v>
      </c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4">
        <f t="shared" si="382"/>
        <v>0</v>
      </c>
      <c r="AH589" s="63"/>
      <c r="AI589" s="63"/>
      <c r="AJ589" s="63">
        <f t="shared" si="383"/>
        <v>0</v>
      </c>
      <c r="AK589" s="43"/>
      <c r="AL589" s="43"/>
      <c r="AM589" s="43"/>
      <c r="AN589" s="43"/>
      <c r="AO589" s="43"/>
      <c r="AP589" s="54"/>
      <c r="AQ589" s="54"/>
      <c r="AR589" s="54"/>
      <c r="AS589" s="54"/>
      <c r="AT589" s="54"/>
      <c r="AU589" s="54"/>
      <c r="AV589" s="54"/>
      <c r="AW589" s="45">
        <f t="shared" si="380"/>
        <v>0</v>
      </c>
      <c r="AX589" s="51">
        <v>78</v>
      </c>
      <c r="AY589" s="46">
        <v>40</v>
      </c>
      <c r="AZ589" s="51">
        <f t="shared" si="384"/>
        <v>0</v>
      </c>
      <c r="BA589" s="75"/>
      <c r="BB589" s="75"/>
      <c r="BC589" s="75"/>
      <c r="BD589" s="75"/>
      <c r="BE589" s="75"/>
      <c r="BF589" s="74"/>
      <c r="BG589" s="74"/>
      <c r="BH589" s="74"/>
      <c r="BI589" s="74"/>
      <c r="BJ589" s="74"/>
      <c r="BK589" s="75"/>
      <c r="BL589" s="75"/>
      <c r="BM589" s="47">
        <f t="shared" si="358"/>
        <v>0</v>
      </c>
      <c r="BN589" s="61"/>
      <c r="BO589" s="60">
        <f t="shared" si="381"/>
        <v>0</v>
      </c>
      <c r="BP589" s="141"/>
      <c r="BQ589" s="137"/>
      <c r="BR589" s="138">
        <v>1</v>
      </c>
      <c r="BS589" s="63">
        <f t="shared" si="385"/>
        <v>0.33333333333333331</v>
      </c>
      <c r="BT589" s="63">
        <f t="shared" si="376"/>
        <v>1</v>
      </c>
      <c r="BU589" s="577">
        <f t="shared" si="375"/>
        <v>1</v>
      </c>
      <c r="BV589" s="566"/>
      <c r="BW589" s="139"/>
      <c r="BX589" s="59"/>
      <c r="BY589" s="59"/>
      <c r="BZ589" s="139"/>
      <c r="CA589" s="5">
        <f t="shared" si="386"/>
        <v>78</v>
      </c>
      <c r="CB589" s="59">
        <f t="shared" si="387"/>
        <v>40</v>
      </c>
      <c r="CC589" s="587"/>
      <c r="CD589" s="596">
        <f t="shared" si="365"/>
        <v>59</v>
      </c>
      <c r="CE589" s="5">
        <f t="shared" si="366"/>
        <v>59</v>
      </c>
      <c r="CF589" s="724"/>
      <c r="CG589" s="606"/>
      <c r="CH589" s="707" t="str">
        <f t="shared" si="388"/>
        <v/>
      </c>
      <c r="CI589" s="59" t="str">
        <f t="shared" si="389"/>
        <v/>
      </c>
      <c r="CJ589" s="530" t="e">
        <f t="shared" si="370"/>
        <v>#VALUE!</v>
      </c>
      <c r="CK589" s="727"/>
      <c r="CL589" s="792"/>
    </row>
    <row r="590" spans="1:90" ht="13.15" customHeight="1" x14ac:dyDescent="0.25">
      <c r="A590" s="737"/>
      <c r="B590" s="37"/>
      <c r="C590" s="714"/>
      <c r="D590" s="383">
        <v>584</v>
      </c>
      <c r="E590" s="131" t="s">
        <v>58</v>
      </c>
      <c r="F590" s="182" t="s">
        <v>59</v>
      </c>
      <c r="G590" s="293" t="s">
        <v>1264</v>
      </c>
      <c r="H590" s="9"/>
      <c r="I590" s="79"/>
      <c r="J590" s="68"/>
      <c r="K590" s="79"/>
      <c r="L590" s="79">
        <f t="shared" si="363"/>
        <v>0</v>
      </c>
      <c r="M590" s="79"/>
      <c r="N590" s="140"/>
      <c r="O590" s="10"/>
      <c r="P590" s="10"/>
      <c r="Q590" s="11"/>
      <c r="R590" s="12"/>
      <c r="S590" s="4"/>
      <c r="T590" s="137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4">
        <f t="shared" si="382"/>
        <v>0</v>
      </c>
      <c r="AH590" s="63"/>
      <c r="AI590" s="63"/>
      <c r="AJ590" s="63">
        <f t="shared" si="383"/>
        <v>0</v>
      </c>
      <c r="AK590" s="43"/>
      <c r="AL590" s="43"/>
      <c r="AM590" s="43"/>
      <c r="AN590" s="43"/>
      <c r="AO590" s="43"/>
      <c r="AP590" s="54"/>
      <c r="AQ590" s="54"/>
      <c r="AR590" s="54"/>
      <c r="AS590" s="54"/>
      <c r="AT590" s="54"/>
      <c r="AU590" s="54"/>
      <c r="AV590" s="54"/>
      <c r="AW590" s="45">
        <f t="shared" si="380"/>
        <v>0</v>
      </c>
      <c r="AX590" s="58"/>
      <c r="AY590" s="58"/>
      <c r="AZ590" s="58">
        <f t="shared" si="384"/>
        <v>0</v>
      </c>
      <c r="BA590" s="75"/>
      <c r="BB590" s="75"/>
      <c r="BC590" s="75"/>
      <c r="BD590" s="75"/>
      <c r="BE590" s="75"/>
      <c r="BF590" s="74"/>
      <c r="BG590" s="74"/>
      <c r="BH590" s="74">
        <v>2</v>
      </c>
      <c r="BI590" s="74"/>
      <c r="BJ590" s="74"/>
      <c r="BK590" s="75"/>
      <c r="BL590" s="75"/>
      <c r="BM590" s="47">
        <f t="shared" si="358"/>
        <v>2</v>
      </c>
      <c r="BN590" s="47">
        <v>241.5</v>
      </c>
      <c r="BO590" s="47">
        <f t="shared" si="381"/>
        <v>483</v>
      </c>
      <c r="BP590" s="136" t="s">
        <v>1312</v>
      </c>
      <c r="BQ590" s="137"/>
      <c r="BR590" s="138">
        <v>2</v>
      </c>
      <c r="BS590" s="63">
        <f t="shared" si="385"/>
        <v>0.66666666666666663</v>
      </c>
      <c r="BT590" s="63">
        <f t="shared" si="376"/>
        <v>2</v>
      </c>
      <c r="BU590" s="577">
        <f t="shared" si="375"/>
        <v>2</v>
      </c>
      <c r="BV590" s="566"/>
      <c r="BW590" s="139"/>
      <c r="BX590" s="59"/>
      <c r="BY590" s="59"/>
      <c r="BZ590" s="139"/>
      <c r="CA590" s="5">
        <f t="shared" si="386"/>
        <v>241.5</v>
      </c>
      <c r="CB590" s="59">
        <f t="shared" si="387"/>
        <v>241.5</v>
      </c>
      <c r="CC590" s="587"/>
      <c r="CD590" s="596">
        <f t="shared" si="365"/>
        <v>241.5</v>
      </c>
      <c r="CE590" s="5">
        <f t="shared" si="366"/>
        <v>483</v>
      </c>
      <c r="CF590" s="724"/>
      <c r="CG590" s="606"/>
      <c r="CH590" s="707" t="str">
        <f t="shared" si="388"/>
        <v/>
      </c>
      <c r="CI590" s="59" t="str">
        <f t="shared" si="389"/>
        <v/>
      </c>
      <c r="CJ590" s="530" t="e">
        <f t="shared" si="370"/>
        <v>#VALUE!</v>
      </c>
      <c r="CK590" s="727"/>
      <c r="CL590" s="792"/>
    </row>
    <row r="591" spans="1:90" ht="13.15" customHeight="1" x14ac:dyDescent="0.25">
      <c r="A591" s="737"/>
      <c r="B591" s="37">
        <v>89</v>
      </c>
      <c r="C591" s="714"/>
      <c r="D591" s="383">
        <v>585</v>
      </c>
      <c r="E591" s="132" t="s">
        <v>219</v>
      </c>
      <c r="F591" s="183" t="s">
        <v>220</v>
      </c>
      <c r="G591" s="293" t="s">
        <v>1264</v>
      </c>
      <c r="H591" s="9"/>
      <c r="I591" s="79"/>
      <c r="J591" s="68"/>
      <c r="K591" s="79"/>
      <c r="L591" s="79">
        <f t="shared" si="363"/>
        <v>0</v>
      </c>
      <c r="M591" s="79"/>
      <c r="N591" s="140"/>
      <c r="O591" s="10"/>
      <c r="P591" s="10"/>
      <c r="Q591" s="11"/>
      <c r="R591" s="12"/>
      <c r="S591" s="4"/>
      <c r="T591" s="137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4">
        <f t="shared" si="382"/>
        <v>0</v>
      </c>
      <c r="AH591" s="63"/>
      <c r="AI591" s="63"/>
      <c r="AJ591" s="63">
        <f t="shared" si="383"/>
        <v>0</v>
      </c>
      <c r="AK591" s="43"/>
      <c r="AL591" s="43"/>
      <c r="AM591" s="43"/>
      <c r="AN591" s="43"/>
      <c r="AO591" s="43"/>
      <c r="AP591" s="54"/>
      <c r="AQ591" s="54"/>
      <c r="AR591" s="54"/>
      <c r="AS591" s="54"/>
      <c r="AT591" s="54"/>
      <c r="AU591" s="54"/>
      <c r="AV591" s="54"/>
      <c r="AW591" s="45">
        <f t="shared" si="380"/>
        <v>0</v>
      </c>
      <c r="AX591" s="58"/>
      <c r="AY591" s="58"/>
      <c r="AZ591" s="58">
        <f t="shared" si="384"/>
        <v>0</v>
      </c>
      <c r="BA591" s="75"/>
      <c r="BB591" s="75"/>
      <c r="BC591" s="75"/>
      <c r="BD591" s="75"/>
      <c r="BE591" s="75"/>
      <c r="BF591" s="74"/>
      <c r="BG591" s="74">
        <v>2</v>
      </c>
      <c r="BH591" s="74"/>
      <c r="BI591" s="74"/>
      <c r="BJ591" s="74"/>
      <c r="BK591" s="75"/>
      <c r="BL591" s="75"/>
      <c r="BM591" s="47">
        <f t="shared" si="358"/>
        <v>2</v>
      </c>
      <c r="BN591" s="47">
        <v>110</v>
      </c>
      <c r="BO591" s="47">
        <f t="shared" si="381"/>
        <v>220</v>
      </c>
      <c r="BP591" s="136" t="s">
        <v>1312</v>
      </c>
      <c r="BQ591" s="137"/>
      <c r="BR591" s="138">
        <v>2</v>
      </c>
      <c r="BS591" s="63">
        <f t="shared" si="385"/>
        <v>0.66666666666666663</v>
      </c>
      <c r="BT591" s="63">
        <f t="shared" si="376"/>
        <v>2</v>
      </c>
      <c r="BU591" s="577">
        <f t="shared" si="375"/>
        <v>2</v>
      </c>
      <c r="BV591" s="566"/>
      <c r="BW591" s="139"/>
      <c r="BX591" s="59"/>
      <c r="BY591" s="59"/>
      <c r="BZ591" s="139"/>
      <c r="CA591" s="5">
        <f t="shared" si="386"/>
        <v>110</v>
      </c>
      <c r="CB591" s="59">
        <f t="shared" si="387"/>
        <v>110</v>
      </c>
      <c r="CC591" s="587"/>
      <c r="CD591" s="596">
        <f t="shared" si="365"/>
        <v>110</v>
      </c>
      <c r="CE591" s="5">
        <f t="shared" si="366"/>
        <v>220</v>
      </c>
      <c r="CF591" s="724"/>
      <c r="CG591" s="606"/>
      <c r="CH591" s="707" t="str">
        <f t="shared" si="388"/>
        <v/>
      </c>
      <c r="CI591" s="59" t="str">
        <f t="shared" si="389"/>
        <v/>
      </c>
      <c r="CJ591" s="530" t="e">
        <f t="shared" si="370"/>
        <v>#VALUE!</v>
      </c>
      <c r="CK591" s="727"/>
      <c r="CL591" s="792"/>
    </row>
    <row r="592" spans="1:90" ht="13.15" customHeight="1" x14ac:dyDescent="0.25">
      <c r="A592" s="737"/>
      <c r="B592" s="37"/>
      <c r="C592" s="714"/>
      <c r="D592" s="383">
        <v>586</v>
      </c>
      <c r="E592" s="132"/>
      <c r="F592" s="183" t="s">
        <v>964</v>
      </c>
      <c r="G592" s="293" t="s">
        <v>1264</v>
      </c>
      <c r="H592" s="9"/>
      <c r="I592" s="79"/>
      <c r="J592" s="68"/>
      <c r="K592" s="79"/>
      <c r="L592" s="79"/>
      <c r="M592" s="79"/>
      <c r="N592" s="140"/>
      <c r="O592" s="10"/>
      <c r="P592" s="10"/>
      <c r="Q592" s="11"/>
      <c r="R592" s="12"/>
      <c r="S592" s="4"/>
      <c r="T592" s="137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4"/>
      <c r="AH592" s="63"/>
      <c r="AI592" s="63"/>
      <c r="AJ592" s="63"/>
      <c r="AK592" s="43"/>
      <c r="AL592" s="43"/>
      <c r="AM592" s="43"/>
      <c r="AN592" s="43"/>
      <c r="AO592" s="43"/>
      <c r="AP592" s="54"/>
      <c r="AQ592" s="54"/>
      <c r="AR592" s="54"/>
      <c r="AS592" s="54"/>
      <c r="AT592" s="54"/>
      <c r="AU592" s="54"/>
      <c r="AV592" s="54"/>
      <c r="AW592" s="45"/>
      <c r="AX592" s="58"/>
      <c r="AY592" s="58"/>
      <c r="AZ592" s="58"/>
      <c r="BA592" s="75"/>
      <c r="BB592" s="75"/>
      <c r="BC592" s="75"/>
      <c r="BD592" s="75"/>
      <c r="BE592" s="75"/>
      <c r="BF592" s="74"/>
      <c r="BG592" s="74"/>
      <c r="BH592" s="74"/>
      <c r="BI592" s="74"/>
      <c r="BJ592" s="74"/>
      <c r="BK592" s="75"/>
      <c r="BL592" s="75"/>
      <c r="BM592" s="47"/>
      <c r="BN592" s="47"/>
      <c r="BO592" s="47"/>
      <c r="BP592" s="136"/>
      <c r="BQ592" s="137"/>
      <c r="BR592" s="138"/>
      <c r="BS592" s="63"/>
      <c r="BT592" s="63"/>
      <c r="BU592" s="577">
        <v>1</v>
      </c>
      <c r="BV592" s="566"/>
      <c r="BW592" s="139"/>
      <c r="BX592" s="59"/>
      <c r="BY592" s="59"/>
      <c r="BZ592" s="139"/>
      <c r="CA592" s="5"/>
      <c r="CB592" s="59"/>
      <c r="CC592" s="587"/>
      <c r="CD592" s="596">
        <v>330</v>
      </c>
      <c r="CE592" s="5">
        <f t="shared" si="366"/>
        <v>330</v>
      </c>
      <c r="CF592" s="724"/>
      <c r="CG592" s="606"/>
      <c r="CH592" s="707" t="str">
        <f t="shared" si="388"/>
        <v/>
      </c>
      <c r="CI592" s="59" t="str">
        <f t="shared" si="389"/>
        <v/>
      </c>
      <c r="CJ592" s="530" t="e">
        <f t="shared" si="370"/>
        <v>#VALUE!</v>
      </c>
      <c r="CK592" s="727"/>
      <c r="CL592" s="792"/>
    </row>
    <row r="593" spans="1:90" ht="13.15" customHeight="1" x14ac:dyDescent="0.25">
      <c r="A593" s="737"/>
      <c r="B593" s="37"/>
      <c r="C593" s="714"/>
      <c r="D593" s="383">
        <v>587</v>
      </c>
      <c r="E593" s="131" t="s">
        <v>1231</v>
      </c>
      <c r="F593" s="182" t="s">
        <v>1232</v>
      </c>
      <c r="G593" s="293" t="s">
        <v>1264</v>
      </c>
      <c r="H593" s="9">
        <v>1</v>
      </c>
      <c r="I593" s="80"/>
      <c r="J593" s="81">
        <f>K593/1.23</f>
        <v>134.14634146341464</v>
      </c>
      <c r="K593" s="80">
        <v>165</v>
      </c>
      <c r="L593" s="80">
        <f t="shared" si="363"/>
        <v>134.14634146341464</v>
      </c>
      <c r="M593" s="80">
        <f>H593*K593</f>
        <v>165</v>
      </c>
      <c r="N593" s="140">
        <f t="shared" si="342"/>
        <v>183.15</v>
      </c>
      <c r="O593" s="10">
        <f t="shared" si="339"/>
        <v>57.749999999999993</v>
      </c>
      <c r="P593" s="10">
        <f>N593*H593</f>
        <v>183.15</v>
      </c>
      <c r="Q593" s="11">
        <f t="shared" si="340"/>
        <v>222.75</v>
      </c>
      <c r="R593" s="12">
        <f>Q593*H593</f>
        <v>222.75</v>
      </c>
      <c r="S593" s="4">
        <f t="shared" si="343"/>
        <v>198</v>
      </c>
      <c r="T593" s="137">
        <f>H593*S593</f>
        <v>198</v>
      </c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4">
        <f t="shared" si="382"/>
        <v>0</v>
      </c>
      <c r="AH593" s="63"/>
      <c r="AI593" s="63"/>
      <c r="AJ593" s="63">
        <f t="shared" si="383"/>
        <v>0</v>
      </c>
      <c r="AK593" s="43"/>
      <c r="AL593" s="43"/>
      <c r="AM593" s="43"/>
      <c r="AN593" s="43"/>
      <c r="AO593" s="43"/>
      <c r="AP593" s="54"/>
      <c r="AQ593" s="54"/>
      <c r="AR593" s="54"/>
      <c r="AS593" s="54"/>
      <c r="AT593" s="54"/>
      <c r="AU593" s="54"/>
      <c r="AV593" s="54"/>
      <c r="AW593" s="45">
        <f t="shared" si="380"/>
        <v>0</v>
      </c>
      <c r="AX593" s="51">
        <v>198</v>
      </c>
      <c r="AY593" s="46">
        <v>63</v>
      </c>
      <c r="AZ593" s="51">
        <f t="shared" si="384"/>
        <v>0</v>
      </c>
      <c r="BA593" s="75"/>
      <c r="BB593" s="75"/>
      <c r="BC593" s="75"/>
      <c r="BD593" s="75"/>
      <c r="BE593" s="75"/>
      <c r="BF593" s="74"/>
      <c r="BG593" s="74"/>
      <c r="BH593" s="74"/>
      <c r="BI593" s="74"/>
      <c r="BJ593" s="74"/>
      <c r="BK593" s="75"/>
      <c r="BL593" s="75"/>
      <c r="BM593" s="47">
        <f t="shared" si="358"/>
        <v>0</v>
      </c>
      <c r="BN593" s="61"/>
      <c r="BO593" s="60">
        <f t="shared" si="381"/>
        <v>0</v>
      </c>
      <c r="BP593" s="141"/>
      <c r="BQ593" s="137"/>
      <c r="BR593" s="138">
        <v>1</v>
      </c>
      <c r="BS593" s="63">
        <f t="shared" ref="BS593:BS606" si="390">+(H593+AG593+AW593+BM593)/3</f>
        <v>0.33333333333333331</v>
      </c>
      <c r="BT593" s="63">
        <f t="shared" si="376"/>
        <v>1</v>
      </c>
      <c r="BU593" s="577">
        <f t="shared" si="375"/>
        <v>1</v>
      </c>
      <c r="BV593" s="566"/>
      <c r="BW593" s="139"/>
      <c r="BX593" s="59"/>
      <c r="BY593" s="59"/>
      <c r="BZ593" s="139"/>
      <c r="CA593" s="5">
        <f t="shared" ref="CA593:CA606" si="391">MIN(I593,AH593,AX593,BN593,BY593)</f>
        <v>198</v>
      </c>
      <c r="CB593" s="59">
        <f t="shared" ref="CB593:CB606" si="392">MIN(J593,AH593,AI593,AX593,AY593,BN593,BX593)</f>
        <v>63</v>
      </c>
      <c r="CC593" s="587"/>
      <c r="CD593" s="596">
        <f t="shared" si="365"/>
        <v>130.5</v>
      </c>
      <c r="CE593" s="5">
        <f t="shared" si="366"/>
        <v>130.5</v>
      </c>
      <c r="CF593" s="724"/>
      <c r="CG593" s="606"/>
      <c r="CH593" s="707" t="str">
        <f t="shared" si="388"/>
        <v/>
      </c>
      <c r="CI593" s="59" t="str">
        <f t="shared" si="389"/>
        <v/>
      </c>
      <c r="CJ593" s="530" t="e">
        <f t="shared" si="370"/>
        <v>#VALUE!</v>
      </c>
      <c r="CK593" s="727"/>
      <c r="CL593" s="792"/>
    </row>
    <row r="594" spans="1:90" ht="13.15" customHeight="1" x14ac:dyDescent="0.25">
      <c r="A594" s="737"/>
      <c r="B594" s="37"/>
      <c r="C594" s="714"/>
      <c r="D594" s="383">
        <v>588</v>
      </c>
      <c r="E594" s="131" t="s">
        <v>266</v>
      </c>
      <c r="F594" s="182" t="s">
        <v>267</v>
      </c>
      <c r="G594" s="293" t="s">
        <v>1264</v>
      </c>
      <c r="H594" s="9"/>
      <c r="I594" s="79"/>
      <c r="J594" s="68"/>
      <c r="K594" s="79"/>
      <c r="L594" s="79">
        <f t="shared" si="363"/>
        <v>0</v>
      </c>
      <c r="M594" s="79"/>
      <c r="N594" s="140"/>
      <c r="O594" s="10"/>
      <c r="P594" s="10"/>
      <c r="Q594" s="11"/>
      <c r="R594" s="12"/>
      <c r="S594" s="4"/>
      <c r="T594" s="137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4">
        <f t="shared" si="382"/>
        <v>0</v>
      </c>
      <c r="AH594" s="63"/>
      <c r="AI594" s="63"/>
      <c r="AJ594" s="63">
        <f t="shared" si="383"/>
        <v>0</v>
      </c>
      <c r="AK594" s="43"/>
      <c r="AL594" s="43"/>
      <c r="AM594" s="43"/>
      <c r="AN594" s="43"/>
      <c r="AO594" s="43"/>
      <c r="AP594" s="54"/>
      <c r="AQ594" s="54"/>
      <c r="AR594" s="54"/>
      <c r="AS594" s="54"/>
      <c r="AT594" s="54"/>
      <c r="AU594" s="54"/>
      <c r="AV594" s="54"/>
      <c r="AW594" s="45">
        <f t="shared" si="380"/>
        <v>0</v>
      </c>
      <c r="AX594" s="58"/>
      <c r="AY594" s="58"/>
      <c r="AZ594" s="58">
        <f t="shared" si="384"/>
        <v>0</v>
      </c>
      <c r="BA594" s="75"/>
      <c r="BB594" s="75"/>
      <c r="BC594" s="75"/>
      <c r="BD594" s="75"/>
      <c r="BE594" s="75"/>
      <c r="BF594" s="74"/>
      <c r="BG594" s="74"/>
      <c r="BH594" s="74">
        <v>2</v>
      </c>
      <c r="BI594" s="74">
        <v>2</v>
      </c>
      <c r="BJ594" s="74"/>
      <c r="BK594" s="75"/>
      <c r="BL594" s="75"/>
      <c r="BM594" s="47">
        <f t="shared" si="358"/>
        <v>4</v>
      </c>
      <c r="BN594" s="47">
        <v>32.5</v>
      </c>
      <c r="BO594" s="47">
        <f t="shared" si="381"/>
        <v>130</v>
      </c>
      <c r="BP594" s="136"/>
      <c r="BQ594" s="137"/>
      <c r="BR594" s="138">
        <v>4</v>
      </c>
      <c r="BS594" s="63">
        <f t="shared" si="390"/>
        <v>1.3333333333333333</v>
      </c>
      <c r="BT594" s="63">
        <f t="shared" si="376"/>
        <v>4</v>
      </c>
      <c r="BU594" s="577">
        <f t="shared" si="375"/>
        <v>4</v>
      </c>
      <c r="BV594" s="566"/>
      <c r="BW594" s="139"/>
      <c r="BX594" s="59"/>
      <c r="BY594" s="59"/>
      <c r="BZ594" s="139"/>
      <c r="CA594" s="5">
        <f t="shared" si="391"/>
        <v>32.5</v>
      </c>
      <c r="CB594" s="59">
        <f t="shared" si="392"/>
        <v>32.5</v>
      </c>
      <c r="CC594" s="587"/>
      <c r="CD594" s="596">
        <f t="shared" si="365"/>
        <v>32.5</v>
      </c>
      <c r="CE594" s="5">
        <f t="shared" si="366"/>
        <v>130</v>
      </c>
      <c r="CF594" s="724"/>
      <c r="CG594" s="606"/>
      <c r="CH594" s="707" t="str">
        <f t="shared" si="388"/>
        <v/>
      </c>
      <c r="CI594" s="59" t="str">
        <f t="shared" si="389"/>
        <v/>
      </c>
      <c r="CJ594" s="530" t="e">
        <f t="shared" si="370"/>
        <v>#VALUE!</v>
      </c>
      <c r="CK594" s="727"/>
      <c r="CL594" s="792"/>
    </row>
    <row r="595" spans="1:90" ht="13.15" customHeight="1" x14ac:dyDescent="0.25">
      <c r="A595" s="737"/>
      <c r="B595" s="37"/>
      <c r="C595" s="714"/>
      <c r="D595" s="383">
        <v>589</v>
      </c>
      <c r="E595" s="131" t="s">
        <v>1233</v>
      </c>
      <c r="F595" s="182" t="s">
        <v>1234</v>
      </c>
      <c r="G595" s="293" t="s">
        <v>1264</v>
      </c>
      <c r="H595" s="9">
        <v>1</v>
      </c>
      <c r="I595" s="80"/>
      <c r="J595" s="81">
        <f>K595/1.23</f>
        <v>85.365853658536594</v>
      </c>
      <c r="K595" s="80">
        <v>105</v>
      </c>
      <c r="L595" s="80">
        <f t="shared" si="363"/>
        <v>85.365853658536594</v>
      </c>
      <c r="M595" s="80">
        <f>H595*K595</f>
        <v>105</v>
      </c>
      <c r="N595" s="140">
        <f t="shared" si="342"/>
        <v>116.55000000000001</v>
      </c>
      <c r="O595" s="10">
        <f t="shared" si="339"/>
        <v>36.75</v>
      </c>
      <c r="P595" s="10">
        <f>N595*H595</f>
        <v>116.55000000000001</v>
      </c>
      <c r="Q595" s="11">
        <f t="shared" si="340"/>
        <v>141.75</v>
      </c>
      <c r="R595" s="12">
        <f>Q595*H595</f>
        <v>141.75</v>
      </c>
      <c r="S595" s="4">
        <f t="shared" si="343"/>
        <v>126</v>
      </c>
      <c r="T595" s="137">
        <f>H595*S595</f>
        <v>126</v>
      </c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4">
        <f t="shared" si="382"/>
        <v>0</v>
      </c>
      <c r="AH595" s="63"/>
      <c r="AI595" s="63"/>
      <c r="AJ595" s="63">
        <f t="shared" si="383"/>
        <v>0</v>
      </c>
      <c r="AK595" s="43"/>
      <c r="AL595" s="43"/>
      <c r="AM595" s="43"/>
      <c r="AN595" s="43"/>
      <c r="AO595" s="43"/>
      <c r="AP595" s="54"/>
      <c r="AQ595" s="54"/>
      <c r="AR595" s="54"/>
      <c r="AS595" s="54"/>
      <c r="AT595" s="54"/>
      <c r="AU595" s="54"/>
      <c r="AV595" s="54"/>
      <c r="AW595" s="45">
        <f t="shared" si="380"/>
        <v>0</v>
      </c>
      <c r="AX595" s="51">
        <v>126</v>
      </c>
      <c r="AY595" s="46">
        <v>39</v>
      </c>
      <c r="AZ595" s="51">
        <f t="shared" si="384"/>
        <v>0</v>
      </c>
      <c r="BA595" s="75"/>
      <c r="BB595" s="75"/>
      <c r="BC595" s="75"/>
      <c r="BD595" s="75"/>
      <c r="BE595" s="75"/>
      <c r="BF595" s="74"/>
      <c r="BG595" s="74"/>
      <c r="BH595" s="74"/>
      <c r="BI595" s="74"/>
      <c r="BJ595" s="74"/>
      <c r="BK595" s="75"/>
      <c r="BL595" s="75"/>
      <c r="BM595" s="47">
        <f t="shared" si="358"/>
        <v>0</v>
      </c>
      <c r="BN595" s="61"/>
      <c r="BO595" s="60">
        <f t="shared" si="381"/>
        <v>0</v>
      </c>
      <c r="BP595" s="141"/>
      <c r="BQ595" s="137"/>
      <c r="BR595" s="138">
        <v>1</v>
      </c>
      <c r="BS595" s="63">
        <f t="shared" si="390"/>
        <v>0.33333333333333331</v>
      </c>
      <c r="BT595" s="63">
        <f t="shared" si="376"/>
        <v>1</v>
      </c>
      <c r="BU595" s="577">
        <f t="shared" si="375"/>
        <v>1</v>
      </c>
      <c r="BV595" s="566"/>
      <c r="BW595" s="139"/>
      <c r="BX595" s="59"/>
      <c r="BY595" s="59"/>
      <c r="BZ595" s="139"/>
      <c r="CA595" s="5">
        <f t="shared" si="391"/>
        <v>126</v>
      </c>
      <c r="CB595" s="59">
        <f t="shared" si="392"/>
        <v>39</v>
      </c>
      <c r="CC595" s="587"/>
      <c r="CD595" s="596">
        <f t="shared" si="365"/>
        <v>82.5</v>
      </c>
      <c r="CE595" s="5">
        <f t="shared" si="366"/>
        <v>82.5</v>
      </c>
      <c r="CF595" s="724"/>
      <c r="CG595" s="606"/>
      <c r="CH595" s="707" t="str">
        <f t="shared" si="388"/>
        <v/>
      </c>
      <c r="CI595" s="59" t="str">
        <f t="shared" si="389"/>
        <v/>
      </c>
      <c r="CJ595" s="530" t="e">
        <f t="shared" si="370"/>
        <v>#VALUE!</v>
      </c>
      <c r="CK595" s="727"/>
      <c r="CL595" s="792"/>
    </row>
    <row r="596" spans="1:90" ht="13.15" customHeight="1" x14ac:dyDescent="0.25">
      <c r="A596" s="737"/>
      <c r="B596" s="37"/>
      <c r="C596" s="714"/>
      <c r="D596" s="383">
        <v>590</v>
      </c>
      <c r="E596" s="131" t="s">
        <v>1235</v>
      </c>
      <c r="F596" s="182" t="s">
        <v>1236</v>
      </c>
      <c r="G596" s="293" t="s">
        <v>1264</v>
      </c>
      <c r="H596" s="9">
        <v>2</v>
      </c>
      <c r="I596" s="80"/>
      <c r="J596" s="81">
        <f>K596/1.23</f>
        <v>53.658536585365852</v>
      </c>
      <c r="K596" s="80">
        <v>66</v>
      </c>
      <c r="L596" s="80">
        <f t="shared" si="363"/>
        <v>107.3170731707317</v>
      </c>
      <c r="M596" s="80">
        <f>H596*K596</f>
        <v>132</v>
      </c>
      <c r="N596" s="140">
        <f t="shared" si="342"/>
        <v>73.260000000000005</v>
      </c>
      <c r="O596" s="10">
        <f t="shared" si="339"/>
        <v>23.099999999999998</v>
      </c>
      <c r="P596" s="10">
        <f>N596*H596</f>
        <v>146.52000000000001</v>
      </c>
      <c r="Q596" s="11">
        <f t="shared" si="340"/>
        <v>89.1</v>
      </c>
      <c r="R596" s="12">
        <f>Q596*H596</f>
        <v>178.2</v>
      </c>
      <c r="S596" s="4">
        <f t="shared" si="343"/>
        <v>79.2</v>
      </c>
      <c r="T596" s="137">
        <f>H596*S596</f>
        <v>158.4</v>
      </c>
      <c r="U596" s="43"/>
      <c r="V596" s="43"/>
      <c r="W596" s="43">
        <v>1</v>
      </c>
      <c r="X596" s="43"/>
      <c r="Y596" s="43"/>
      <c r="Z596" s="43"/>
      <c r="AA596" s="43"/>
      <c r="AB596" s="43"/>
      <c r="AC596" s="43"/>
      <c r="AD596" s="43"/>
      <c r="AE596" s="43"/>
      <c r="AF596" s="43"/>
      <c r="AG596" s="44">
        <f t="shared" si="382"/>
        <v>1</v>
      </c>
      <c r="AH596" s="69"/>
      <c r="AI596" s="69">
        <v>66</v>
      </c>
      <c r="AJ596" s="69">
        <f t="shared" si="383"/>
        <v>66</v>
      </c>
      <c r="AK596" s="43"/>
      <c r="AL596" s="43"/>
      <c r="AM596" s="43"/>
      <c r="AN596" s="43"/>
      <c r="AO596" s="43"/>
      <c r="AP596" s="54"/>
      <c r="AQ596" s="54"/>
      <c r="AR596" s="54"/>
      <c r="AS596" s="54"/>
      <c r="AT596" s="54"/>
      <c r="AU596" s="54"/>
      <c r="AV596" s="54"/>
      <c r="AW596" s="45">
        <f t="shared" si="380"/>
        <v>0</v>
      </c>
      <c r="AX596" s="51">
        <v>79.2</v>
      </c>
      <c r="AY596" s="46">
        <v>42</v>
      </c>
      <c r="AZ596" s="51">
        <f t="shared" si="384"/>
        <v>0</v>
      </c>
      <c r="BA596" s="75"/>
      <c r="BB596" s="75"/>
      <c r="BC596" s="75"/>
      <c r="BD596" s="75"/>
      <c r="BE596" s="75"/>
      <c r="BF596" s="74"/>
      <c r="BG596" s="74"/>
      <c r="BH596" s="74"/>
      <c r="BI596" s="74"/>
      <c r="BJ596" s="74"/>
      <c r="BK596" s="75"/>
      <c r="BL596" s="75"/>
      <c r="BM596" s="47">
        <f t="shared" si="358"/>
        <v>0</v>
      </c>
      <c r="BN596" s="61"/>
      <c r="BO596" s="60">
        <f t="shared" si="381"/>
        <v>0</v>
      </c>
      <c r="BP596" s="142"/>
      <c r="BQ596" s="137"/>
      <c r="BR596" s="138">
        <v>2</v>
      </c>
      <c r="BS596" s="63">
        <f t="shared" si="390"/>
        <v>1</v>
      </c>
      <c r="BT596" s="63">
        <f t="shared" si="376"/>
        <v>2</v>
      </c>
      <c r="BU596" s="577">
        <f t="shared" si="375"/>
        <v>2</v>
      </c>
      <c r="BV596" s="566"/>
      <c r="BW596" s="139"/>
      <c r="BX596" s="87">
        <v>65.47</v>
      </c>
      <c r="BY596" s="86">
        <v>118.6</v>
      </c>
      <c r="BZ596" s="139"/>
      <c r="CA596" s="5">
        <f t="shared" si="391"/>
        <v>79.2</v>
      </c>
      <c r="CB596" s="59">
        <f t="shared" si="392"/>
        <v>42</v>
      </c>
      <c r="CC596" s="587"/>
      <c r="CD596" s="596">
        <f t="shared" si="365"/>
        <v>60.6</v>
      </c>
      <c r="CE596" s="5">
        <f t="shared" si="366"/>
        <v>121.2</v>
      </c>
      <c r="CF596" s="724"/>
      <c r="CG596" s="606"/>
      <c r="CH596" s="707" t="str">
        <f t="shared" si="388"/>
        <v/>
      </c>
      <c r="CI596" s="59" t="str">
        <f t="shared" si="389"/>
        <v/>
      </c>
      <c r="CJ596" s="530" t="e">
        <f t="shared" si="370"/>
        <v>#VALUE!</v>
      </c>
      <c r="CK596" s="727"/>
      <c r="CL596" s="792"/>
    </row>
    <row r="597" spans="1:90" ht="13.15" customHeight="1" x14ac:dyDescent="0.25">
      <c r="A597" s="737"/>
      <c r="B597" s="37"/>
      <c r="C597" s="714"/>
      <c r="D597" s="383">
        <v>591</v>
      </c>
      <c r="E597" s="131" t="s">
        <v>1237</v>
      </c>
      <c r="F597" s="182" t="s">
        <v>1238</v>
      </c>
      <c r="G597" s="293" t="s">
        <v>1264</v>
      </c>
      <c r="H597" s="9">
        <v>2</v>
      </c>
      <c r="I597" s="80"/>
      <c r="J597" s="81">
        <f>K597/1.23</f>
        <v>85.365853658536594</v>
      </c>
      <c r="K597" s="80">
        <v>105</v>
      </c>
      <c r="L597" s="80">
        <f t="shared" si="363"/>
        <v>170.73170731707319</v>
      </c>
      <c r="M597" s="80">
        <f>H597*K597</f>
        <v>210</v>
      </c>
      <c r="N597" s="140">
        <f t="shared" si="342"/>
        <v>116.55000000000001</v>
      </c>
      <c r="O597" s="10">
        <f t="shared" si="339"/>
        <v>36.75</v>
      </c>
      <c r="P597" s="10">
        <f>N597*H597</f>
        <v>233.10000000000002</v>
      </c>
      <c r="Q597" s="11">
        <f t="shared" si="340"/>
        <v>141.75</v>
      </c>
      <c r="R597" s="12">
        <f>Q597*H597</f>
        <v>283.5</v>
      </c>
      <c r="S597" s="4">
        <f t="shared" si="343"/>
        <v>126</v>
      </c>
      <c r="T597" s="137">
        <f>H597*S597</f>
        <v>252</v>
      </c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4">
        <f t="shared" si="382"/>
        <v>0</v>
      </c>
      <c r="AH597" s="63"/>
      <c r="AI597" s="63"/>
      <c r="AJ597" s="63">
        <f t="shared" si="383"/>
        <v>0</v>
      </c>
      <c r="AK597" s="43"/>
      <c r="AL597" s="43"/>
      <c r="AM597" s="43"/>
      <c r="AN597" s="43">
        <v>1</v>
      </c>
      <c r="AO597" s="43"/>
      <c r="AP597" s="54"/>
      <c r="AQ597" s="54"/>
      <c r="AR597" s="54"/>
      <c r="AS597" s="54"/>
      <c r="AT597" s="54"/>
      <c r="AU597" s="54"/>
      <c r="AV597" s="54"/>
      <c r="AW597" s="45">
        <f t="shared" si="380"/>
        <v>1</v>
      </c>
      <c r="AX597" s="51">
        <v>126</v>
      </c>
      <c r="AY597" s="51">
        <v>72</v>
      </c>
      <c r="AZ597" s="51">
        <f t="shared" si="384"/>
        <v>72</v>
      </c>
      <c r="BA597" s="74"/>
      <c r="BB597" s="74"/>
      <c r="BC597" s="74"/>
      <c r="BD597" s="74"/>
      <c r="BE597" s="74"/>
      <c r="BF597" s="74"/>
      <c r="BG597" s="74"/>
      <c r="BH597" s="74"/>
      <c r="BI597" s="74"/>
      <c r="BJ597" s="74"/>
      <c r="BK597" s="74"/>
      <c r="BL597" s="74"/>
      <c r="BM597" s="47">
        <f t="shared" si="358"/>
        <v>0</v>
      </c>
      <c r="BN597" s="60"/>
      <c r="BO597" s="60">
        <f t="shared" si="381"/>
        <v>0</v>
      </c>
      <c r="BP597" s="141"/>
      <c r="BQ597" s="137"/>
      <c r="BR597" s="138">
        <v>2</v>
      </c>
      <c r="BS597" s="63">
        <f t="shared" si="390"/>
        <v>1</v>
      </c>
      <c r="BT597" s="63">
        <f t="shared" si="376"/>
        <v>2</v>
      </c>
      <c r="BU597" s="577">
        <f t="shared" si="375"/>
        <v>2</v>
      </c>
      <c r="BV597" s="566"/>
      <c r="BW597" s="139"/>
      <c r="BX597" s="87">
        <v>178.15</v>
      </c>
      <c r="BY597" s="86">
        <v>322.74</v>
      </c>
      <c r="BZ597" s="139"/>
      <c r="CA597" s="5">
        <f t="shared" si="391"/>
        <v>126</v>
      </c>
      <c r="CB597" s="59">
        <f t="shared" si="392"/>
        <v>72</v>
      </c>
      <c r="CC597" s="587"/>
      <c r="CD597" s="596">
        <f t="shared" si="365"/>
        <v>99</v>
      </c>
      <c r="CE597" s="5">
        <f t="shared" si="366"/>
        <v>198</v>
      </c>
      <c r="CF597" s="724"/>
      <c r="CG597" s="606"/>
      <c r="CH597" s="707" t="str">
        <f t="shared" si="388"/>
        <v/>
      </c>
      <c r="CI597" s="59" t="str">
        <f t="shared" si="389"/>
        <v/>
      </c>
      <c r="CJ597" s="530" t="e">
        <f t="shared" si="370"/>
        <v>#VALUE!</v>
      </c>
      <c r="CK597" s="727"/>
      <c r="CL597" s="792"/>
    </row>
    <row r="598" spans="1:90" ht="13.15" customHeight="1" thickBot="1" x14ac:dyDescent="0.3">
      <c r="A598" s="738"/>
      <c r="B598" s="130"/>
      <c r="C598" s="715"/>
      <c r="D598" s="384">
        <v>592</v>
      </c>
      <c r="E598" s="202" t="s">
        <v>1239</v>
      </c>
      <c r="F598" s="203" t="s">
        <v>1240</v>
      </c>
      <c r="G598" s="294" t="s">
        <v>1264</v>
      </c>
      <c r="H598" s="101">
        <v>1</v>
      </c>
      <c r="I598" s="102"/>
      <c r="J598" s="103">
        <f>K598/1.23</f>
        <v>42.27642276422764</v>
      </c>
      <c r="K598" s="102">
        <v>52</v>
      </c>
      <c r="L598" s="102">
        <f t="shared" si="363"/>
        <v>42.27642276422764</v>
      </c>
      <c r="M598" s="102">
        <f>H598*K598</f>
        <v>52</v>
      </c>
      <c r="N598" s="204">
        <f t="shared" si="342"/>
        <v>57.720000000000006</v>
      </c>
      <c r="O598" s="19">
        <f t="shared" si="339"/>
        <v>18.2</v>
      </c>
      <c r="P598" s="19">
        <f>N598*H598</f>
        <v>57.720000000000006</v>
      </c>
      <c r="Q598" s="20">
        <f t="shared" si="340"/>
        <v>70.2</v>
      </c>
      <c r="R598" s="21">
        <f>Q598*H598</f>
        <v>70.2</v>
      </c>
      <c r="S598" s="205">
        <f t="shared" si="343"/>
        <v>62.4</v>
      </c>
      <c r="T598" s="206">
        <f>H598*S598</f>
        <v>62.4</v>
      </c>
      <c r="U598" s="104"/>
      <c r="V598" s="104"/>
      <c r="W598" s="104"/>
      <c r="X598" s="104"/>
      <c r="Y598" s="104"/>
      <c r="Z598" s="104"/>
      <c r="AA598" s="104"/>
      <c r="AB598" s="104"/>
      <c r="AC598" s="104"/>
      <c r="AD598" s="104"/>
      <c r="AE598" s="104"/>
      <c r="AF598" s="104"/>
      <c r="AG598" s="105">
        <f t="shared" si="382"/>
        <v>0</v>
      </c>
      <c r="AH598" s="106"/>
      <c r="AI598" s="106"/>
      <c r="AJ598" s="106">
        <f t="shared" si="383"/>
        <v>0</v>
      </c>
      <c r="AK598" s="104"/>
      <c r="AL598" s="104"/>
      <c r="AM598" s="104"/>
      <c r="AN598" s="104"/>
      <c r="AO598" s="104"/>
      <c r="AP598" s="107"/>
      <c r="AQ598" s="107"/>
      <c r="AR598" s="107"/>
      <c r="AS598" s="107"/>
      <c r="AT598" s="107"/>
      <c r="AU598" s="107"/>
      <c r="AV598" s="107"/>
      <c r="AW598" s="108">
        <f t="shared" si="380"/>
        <v>0</v>
      </c>
      <c r="AX598" s="109">
        <v>62.4</v>
      </c>
      <c r="AY598" s="126">
        <v>39</v>
      </c>
      <c r="AZ598" s="109">
        <f t="shared" si="384"/>
        <v>0</v>
      </c>
      <c r="BA598" s="127"/>
      <c r="BB598" s="127"/>
      <c r="BC598" s="127"/>
      <c r="BD598" s="127"/>
      <c r="BE598" s="127"/>
      <c r="BF598" s="110"/>
      <c r="BG598" s="110"/>
      <c r="BH598" s="110"/>
      <c r="BI598" s="110"/>
      <c r="BJ598" s="110"/>
      <c r="BK598" s="127"/>
      <c r="BL598" s="127"/>
      <c r="BM598" s="111">
        <f t="shared" si="358"/>
        <v>0</v>
      </c>
      <c r="BN598" s="128"/>
      <c r="BO598" s="113">
        <f t="shared" si="381"/>
        <v>0</v>
      </c>
      <c r="BP598" s="207"/>
      <c r="BQ598" s="206"/>
      <c r="BR598" s="208">
        <v>1</v>
      </c>
      <c r="BS598" s="106">
        <f t="shared" si="390"/>
        <v>0.33333333333333331</v>
      </c>
      <c r="BT598" s="106">
        <f t="shared" si="376"/>
        <v>1</v>
      </c>
      <c r="BU598" s="578">
        <f t="shared" si="375"/>
        <v>1</v>
      </c>
      <c r="BV598" s="567"/>
      <c r="BW598" s="209"/>
      <c r="BX598" s="299">
        <v>58.91</v>
      </c>
      <c r="BY598" s="300">
        <v>106.72</v>
      </c>
      <c r="BZ598" s="209"/>
      <c r="CA598" s="210">
        <f t="shared" si="391"/>
        <v>62.4</v>
      </c>
      <c r="CB598" s="112">
        <f t="shared" si="392"/>
        <v>39</v>
      </c>
      <c r="CC598" s="588"/>
      <c r="CD598" s="597">
        <f t="shared" si="365"/>
        <v>50.7</v>
      </c>
      <c r="CE598" s="210">
        <f t="shared" si="366"/>
        <v>50.7</v>
      </c>
      <c r="CF598" s="725"/>
      <c r="CG598" s="607"/>
      <c r="CH598" s="708" t="str">
        <f t="shared" si="388"/>
        <v/>
      </c>
      <c r="CI598" s="112" t="str">
        <f t="shared" si="389"/>
        <v/>
      </c>
      <c r="CJ598" s="531" t="e">
        <f t="shared" si="370"/>
        <v>#VALUE!</v>
      </c>
      <c r="CK598" s="728"/>
      <c r="CL598" s="793"/>
    </row>
    <row r="599" spans="1:90" ht="13.15" customHeight="1" x14ac:dyDescent="0.25">
      <c r="A599" s="734" t="s">
        <v>538</v>
      </c>
      <c r="B599" s="114"/>
      <c r="C599" s="711">
        <v>75</v>
      </c>
      <c r="D599" s="382">
        <v>593</v>
      </c>
      <c r="E599" s="282" t="s">
        <v>221</v>
      </c>
      <c r="F599" s="283" t="s">
        <v>948</v>
      </c>
      <c r="G599" s="292" t="s">
        <v>1264</v>
      </c>
      <c r="H599" s="92"/>
      <c r="I599" s="247"/>
      <c r="J599" s="99"/>
      <c r="K599" s="247"/>
      <c r="L599" s="247">
        <f t="shared" si="363"/>
        <v>0</v>
      </c>
      <c r="M599" s="247"/>
      <c r="N599" s="236"/>
      <c r="O599" s="22"/>
      <c r="P599" s="22"/>
      <c r="Q599" s="23"/>
      <c r="R599" s="24"/>
      <c r="S599" s="94"/>
      <c r="T599" s="196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6">
        <f t="shared" si="382"/>
        <v>0</v>
      </c>
      <c r="AH599" s="198"/>
      <c r="AI599" s="198"/>
      <c r="AJ599" s="198">
        <f t="shared" si="383"/>
        <v>0</v>
      </c>
      <c r="AK599" s="95"/>
      <c r="AL599" s="95"/>
      <c r="AM599" s="95"/>
      <c r="AN599" s="95"/>
      <c r="AO599" s="95"/>
      <c r="AP599" s="97"/>
      <c r="AQ599" s="97"/>
      <c r="AR599" s="97"/>
      <c r="AS599" s="97"/>
      <c r="AT599" s="97"/>
      <c r="AU599" s="97"/>
      <c r="AV599" s="97"/>
      <c r="AW599" s="98">
        <f t="shared" si="380"/>
        <v>0</v>
      </c>
      <c r="AX599" s="248"/>
      <c r="AY599" s="248"/>
      <c r="AZ599" s="248">
        <f t="shared" si="384"/>
        <v>0</v>
      </c>
      <c r="BA599" s="120"/>
      <c r="BB599" s="120"/>
      <c r="BC599" s="120"/>
      <c r="BD599" s="120"/>
      <c r="BE599" s="120"/>
      <c r="BF599" s="121"/>
      <c r="BG599" s="121">
        <v>2</v>
      </c>
      <c r="BH599" s="121"/>
      <c r="BI599" s="121">
        <f>1+1</f>
        <v>2</v>
      </c>
      <c r="BJ599" s="121"/>
      <c r="BK599" s="120"/>
      <c r="BL599" s="120"/>
      <c r="BM599" s="100">
        <f t="shared" ref="BM599:BM606" si="393">SUM(BA599:BL599)</f>
        <v>4</v>
      </c>
      <c r="BN599" s="100">
        <v>26</v>
      </c>
      <c r="BO599" s="100">
        <f t="shared" si="381"/>
        <v>104</v>
      </c>
      <c r="BP599" s="195"/>
      <c r="BQ599" s="196"/>
      <c r="BR599" s="197">
        <v>4</v>
      </c>
      <c r="BS599" s="198">
        <f t="shared" si="390"/>
        <v>1.3333333333333333</v>
      </c>
      <c r="BT599" s="198">
        <f>BR599</f>
        <v>4</v>
      </c>
      <c r="BU599" s="579">
        <v>2</v>
      </c>
      <c r="BV599" s="565"/>
      <c r="BW599" s="200"/>
      <c r="BX599" s="199"/>
      <c r="BY599" s="199"/>
      <c r="BZ599" s="200"/>
      <c r="CA599" s="201">
        <f t="shared" si="391"/>
        <v>26</v>
      </c>
      <c r="CB599" s="199">
        <f t="shared" si="392"/>
        <v>26</v>
      </c>
      <c r="CC599" s="586"/>
      <c r="CD599" s="595">
        <f t="shared" si="365"/>
        <v>26</v>
      </c>
      <c r="CE599" s="201">
        <f t="shared" si="366"/>
        <v>52</v>
      </c>
      <c r="CF599" s="723">
        <f>SUM(CE599:CE600)</f>
        <v>122</v>
      </c>
      <c r="CG599" s="605"/>
      <c r="CH599" s="706" t="str">
        <f t="shared" si="388"/>
        <v/>
      </c>
      <c r="CI599" s="199" t="str">
        <f t="shared" si="389"/>
        <v/>
      </c>
      <c r="CJ599" s="529" t="e">
        <f t="shared" si="370"/>
        <v>#VALUE!</v>
      </c>
      <c r="CK599" s="732" t="e">
        <f>SUM(CJ599:CJ600)</f>
        <v>#VALUE!</v>
      </c>
      <c r="CL599" s="794" t="e">
        <f>(CF599-CK599)/CF599</f>
        <v>#VALUE!</v>
      </c>
    </row>
    <row r="600" spans="1:90" ht="13.15" customHeight="1" thickBot="1" x14ac:dyDescent="0.3">
      <c r="A600" s="736"/>
      <c r="B600" s="125"/>
      <c r="C600" s="713"/>
      <c r="D600" s="384">
        <v>594</v>
      </c>
      <c r="E600" s="255" t="s">
        <v>222</v>
      </c>
      <c r="F600" s="256" t="s">
        <v>947</v>
      </c>
      <c r="G600" s="294" t="s">
        <v>1264</v>
      </c>
      <c r="H600" s="101"/>
      <c r="I600" s="250"/>
      <c r="J600" s="251"/>
      <c r="K600" s="250"/>
      <c r="L600" s="250">
        <f t="shared" si="363"/>
        <v>0</v>
      </c>
      <c r="M600" s="250"/>
      <c r="N600" s="204"/>
      <c r="O600" s="19"/>
      <c r="P600" s="19"/>
      <c r="Q600" s="20"/>
      <c r="R600" s="21"/>
      <c r="S600" s="205"/>
      <c r="T600" s="206"/>
      <c r="U600" s="104"/>
      <c r="V600" s="104"/>
      <c r="W600" s="104">
        <v>1</v>
      </c>
      <c r="X600" s="104"/>
      <c r="Y600" s="104"/>
      <c r="Z600" s="104"/>
      <c r="AA600" s="104"/>
      <c r="AB600" s="104"/>
      <c r="AC600" s="104"/>
      <c r="AD600" s="104"/>
      <c r="AE600" s="104"/>
      <c r="AF600" s="104"/>
      <c r="AG600" s="105">
        <f t="shared" si="382"/>
        <v>1</v>
      </c>
      <c r="AH600" s="260"/>
      <c r="AI600" s="260">
        <v>40</v>
      </c>
      <c r="AJ600" s="260">
        <f t="shared" si="383"/>
        <v>40</v>
      </c>
      <c r="AK600" s="104"/>
      <c r="AL600" s="104"/>
      <c r="AM600" s="104"/>
      <c r="AN600" s="104"/>
      <c r="AO600" s="104"/>
      <c r="AP600" s="107"/>
      <c r="AQ600" s="107"/>
      <c r="AR600" s="107"/>
      <c r="AS600" s="107"/>
      <c r="AT600" s="107"/>
      <c r="AU600" s="107"/>
      <c r="AV600" s="107"/>
      <c r="AW600" s="108">
        <f t="shared" si="380"/>
        <v>0</v>
      </c>
      <c r="AX600" s="252"/>
      <c r="AY600" s="252"/>
      <c r="AZ600" s="252">
        <f t="shared" si="384"/>
        <v>0</v>
      </c>
      <c r="BA600" s="127"/>
      <c r="BB600" s="127"/>
      <c r="BC600" s="127"/>
      <c r="BD600" s="127"/>
      <c r="BE600" s="127"/>
      <c r="BF600" s="110"/>
      <c r="BG600" s="110">
        <v>2</v>
      </c>
      <c r="BH600" s="110"/>
      <c r="BI600" s="110"/>
      <c r="BJ600" s="110"/>
      <c r="BK600" s="127"/>
      <c r="BL600" s="127"/>
      <c r="BM600" s="111">
        <f t="shared" si="393"/>
        <v>2</v>
      </c>
      <c r="BN600" s="111">
        <v>35</v>
      </c>
      <c r="BO600" s="111">
        <f t="shared" si="381"/>
        <v>70</v>
      </c>
      <c r="BP600" s="254"/>
      <c r="BQ600" s="206"/>
      <c r="BR600" s="208">
        <v>2</v>
      </c>
      <c r="BS600" s="106">
        <f t="shared" si="390"/>
        <v>1</v>
      </c>
      <c r="BT600" s="106">
        <f t="shared" ref="BT600:BT606" si="394">BR600</f>
        <v>2</v>
      </c>
      <c r="BU600" s="578">
        <f t="shared" ref="BU600:BU606" si="395">BR600</f>
        <v>2</v>
      </c>
      <c r="BV600" s="567"/>
      <c r="BW600" s="209"/>
      <c r="BX600" s="112"/>
      <c r="BY600" s="112"/>
      <c r="BZ600" s="209"/>
      <c r="CA600" s="210">
        <f t="shared" si="391"/>
        <v>35</v>
      </c>
      <c r="CB600" s="112">
        <f t="shared" si="392"/>
        <v>35</v>
      </c>
      <c r="CC600" s="588"/>
      <c r="CD600" s="597">
        <f t="shared" si="365"/>
        <v>35</v>
      </c>
      <c r="CE600" s="210">
        <f t="shared" si="366"/>
        <v>70</v>
      </c>
      <c r="CF600" s="725"/>
      <c r="CG600" s="607"/>
      <c r="CH600" s="708" t="str">
        <f t="shared" si="388"/>
        <v/>
      </c>
      <c r="CI600" s="112" t="str">
        <f t="shared" si="389"/>
        <v/>
      </c>
      <c r="CJ600" s="531" t="e">
        <f t="shared" si="370"/>
        <v>#VALUE!</v>
      </c>
      <c r="CK600" s="728"/>
      <c r="CL600" s="793"/>
    </row>
    <row r="601" spans="1:90" ht="13.15" customHeight="1" x14ac:dyDescent="0.25">
      <c r="A601" s="734" t="s">
        <v>539</v>
      </c>
      <c r="B601" s="114"/>
      <c r="C601" s="711">
        <v>76</v>
      </c>
      <c r="D601" s="382">
        <v>595</v>
      </c>
      <c r="E601" s="193" t="s">
        <v>1314</v>
      </c>
      <c r="F601" s="194" t="s">
        <v>1313</v>
      </c>
      <c r="G601" s="292" t="s">
        <v>1264</v>
      </c>
      <c r="H601" s="92"/>
      <c r="I601" s="247"/>
      <c r="J601" s="99"/>
      <c r="K601" s="247"/>
      <c r="L601" s="247">
        <f t="shared" si="363"/>
        <v>0</v>
      </c>
      <c r="M601" s="247"/>
      <c r="N601" s="236"/>
      <c r="O601" s="22"/>
      <c r="P601" s="22"/>
      <c r="Q601" s="23"/>
      <c r="R601" s="24"/>
      <c r="S601" s="94"/>
      <c r="T601" s="196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>
        <v>1</v>
      </c>
      <c r="AG601" s="96">
        <f t="shared" si="382"/>
        <v>0</v>
      </c>
      <c r="AH601" s="198"/>
      <c r="AI601" s="198"/>
      <c r="AJ601" s="198">
        <f t="shared" si="383"/>
        <v>0</v>
      </c>
      <c r="AK601" s="95"/>
      <c r="AL601" s="95"/>
      <c r="AM601" s="95"/>
      <c r="AN601" s="95"/>
      <c r="AO601" s="95"/>
      <c r="AP601" s="97"/>
      <c r="AQ601" s="97"/>
      <c r="AR601" s="97"/>
      <c r="AS601" s="97"/>
      <c r="AT601" s="97"/>
      <c r="AU601" s="97"/>
      <c r="AV601" s="97"/>
      <c r="AW601" s="98">
        <f t="shared" si="380"/>
        <v>1</v>
      </c>
      <c r="AX601" s="263"/>
      <c r="AY601" s="262">
        <v>8.06</v>
      </c>
      <c r="AZ601" s="263">
        <f t="shared" si="384"/>
        <v>8.06</v>
      </c>
      <c r="BA601" s="95"/>
      <c r="BB601" s="95"/>
      <c r="BC601" s="95"/>
      <c r="BD601" s="95"/>
      <c r="BE601" s="95"/>
      <c r="BF601" s="121"/>
      <c r="BG601" s="121"/>
      <c r="BH601" s="121">
        <v>1</v>
      </c>
      <c r="BI601" s="121"/>
      <c r="BJ601" s="121"/>
      <c r="BK601" s="95"/>
      <c r="BL601" s="95"/>
      <c r="BM601" s="100">
        <f t="shared" si="393"/>
        <v>1</v>
      </c>
      <c r="BN601" s="264">
        <v>7.32</v>
      </c>
      <c r="BO601" s="100">
        <f t="shared" si="381"/>
        <v>7.32</v>
      </c>
      <c r="BP601" s="280" t="s">
        <v>760</v>
      </c>
      <c r="BQ601" s="196"/>
      <c r="BR601" s="197">
        <v>1</v>
      </c>
      <c r="BS601" s="198">
        <f t="shared" si="390"/>
        <v>0.66666666666666663</v>
      </c>
      <c r="BT601" s="198">
        <f t="shared" si="394"/>
        <v>1</v>
      </c>
      <c r="BU601" s="579">
        <f t="shared" si="395"/>
        <v>1</v>
      </c>
      <c r="BV601" s="565"/>
      <c r="BW601" s="200"/>
      <c r="BX601" s="199"/>
      <c r="BY601" s="199"/>
      <c r="BZ601" s="200"/>
      <c r="CA601" s="201">
        <f t="shared" si="391"/>
        <v>7.32</v>
      </c>
      <c r="CB601" s="199">
        <f t="shared" si="392"/>
        <v>7.32</v>
      </c>
      <c r="CC601" s="586"/>
      <c r="CD601" s="595">
        <f t="shared" si="365"/>
        <v>7.32</v>
      </c>
      <c r="CE601" s="201">
        <f t="shared" si="366"/>
        <v>7.32</v>
      </c>
      <c r="CF601" s="723">
        <f>SUM(CE601:CE603)</f>
        <v>16.09</v>
      </c>
      <c r="CG601" s="605"/>
      <c r="CH601" s="706" t="str">
        <f t="shared" si="388"/>
        <v/>
      </c>
      <c r="CI601" s="199" t="str">
        <f t="shared" si="389"/>
        <v/>
      </c>
      <c r="CJ601" s="529" t="e">
        <f t="shared" si="370"/>
        <v>#VALUE!</v>
      </c>
      <c r="CK601" s="732" t="e">
        <f>SUM(CJ601:CJ603)</f>
        <v>#VALUE!</v>
      </c>
      <c r="CL601" s="794" t="e">
        <f>(CF601-CK601)/CF601</f>
        <v>#VALUE!</v>
      </c>
    </row>
    <row r="602" spans="1:90" ht="13.15" customHeight="1" x14ac:dyDescent="0.25">
      <c r="A602" s="735"/>
      <c r="B602" s="124"/>
      <c r="C602" s="712"/>
      <c r="D602" s="383">
        <v>596</v>
      </c>
      <c r="E602" s="131" t="s">
        <v>268</v>
      </c>
      <c r="F602" s="182" t="s">
        <v>269</v>
      </c>
      <c r="G602" s="293" t="s">
        <v>1264</v>
      </c>
      <c r="H602" s="9"/>
      <c r="I602" s="79"/>
      <c r="J602" s="68"/>
      <c r="K602" s="79"/>
      <c r="L602" s="79">
        <f t="shared" si="363"/>
        <v>0</v>
      </c>
      <c r="M602" s="79"/>
      <c r="N602" s="140"/>
      <c r="O602" s="10"/>
      <c r="P602" s="10"/>
      <c r="Q602" s="11"/>
      <c r="R602" s="12"/>
      <c r="S602" s="4"/>
      <c r="T602" s="137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4">
        <f t="shared" si="382"/>
        <v>0</v>
      </c>
      <c r="AH602" s="63"/>
      <c r="AI602" s="63"/>
      <c r="AJ602" s="63">
        <f t="shared" si="383"/>
        <v>0</v>
      </c>
      <c r="AK602" s="43"/>
      <c r="AL602" s="43"/>
      <c r="AM602" s="43"/>
      <c r="AN602" s="43"/>
      <c r="AO602" s="43"/>
      <c r="AP602" s="54"/>
      <c r="AQ602" s="54"/>
      <c r="AR602" s="54"/>
      <c r="AS602" s="54"/>
      <c r="AT602" s="54"/>
      <c r="AU602" s="54"/>
      <c r="AV602" s="54"/>
      <c r="AW602" s="45">
        <f t="shared" si="380"/>
        <v>0</v>
      </c>
      <c r="AX602" s="58"/>
      <c r="AY602" s="58"/>
      <c r="AZ602" s="58">
        <f t="shared" si="384"/>
        <v>0</v>
      </c>
      <c r="BA602" s="75"/>
      <c r="BB602" s="75"/>
      <c r="BC602" s="75"/>
      <c r="BD602" s="75"/>
      <c r="BE602" s="75"/>
      <c r="BF602" s="74"/>
      <c r="BG602" s="74"/>
      <c r="BH602" s="74">
        <v>1</v>
      </c>
      <c r="BI602" s="74"/>
      <c r="BJ602" s="74"/>
      <c r="BK602" s="75"/>
      <c r="BL602" s="75"/>
      <c r="BM602" s="47">
        <f t="shared" si="393"/>
        <v>1</v>
      </c>
      <c r="BN602" s="47">
        <v>2</v>
      </c>
      <c r="BO602" s="47">
        <f t="shared" si="381"/>
        <v>2</v>
      </c>
      <c r="BP602" s="136"/>
      <c r="BQ602" s="137"/>
      <c r="BR602" s="138">
        <v>1</v>
      </c>
      <c r="BS602" s="63">
        <f t="shared" si="390"/>
        <v>0.33333333333333331</v>
      </c>
      <c r="BT602" s="63">
        <f t="shared" si="394"/>
        <v>1</v>
      </c>
      <c r="BU602" s="577">
        <f t="shared" si="395"/>
        <v>1</v>
      </c>
      <c r="BV602" s="566"/>
      <c r="BW602" s="139"/>
      <c r="BX602" s="59"/>
      <c r="BY602" s="59"/>
      <c r="BZ602" s="139"/>
      <c r="CA602" s="5">
        <f t="shared" si="391"/>
        <v>2</v>
      </c>
      <c r="CB602" s="59">
        <f t="shared" si="392"/>
        <v>2</v>
      </c>
      <c r="CC602" s="587"/>
      <c r="CD602" s="596">
        <f t="shared" si="365"/>
        <v>2</v>
      </c>
      <c r="CE602" s="5">
        <f t="shared" si="366"/>
        <v>2</v>
      </c>
      <c r="CF602" s="724"/>
      <c r="CG602" s="606"/>
      <c r="CH602" s="707" t="str">
        <f t="shared" si="388"/>
        <v/>
      </c>
      <c r="CI602" s="59" t="str">
        <f t="shared" si="389"/>
        <v/>
      </c>
      <c r="CJ602" s="530" t="e">
        <f t="shared" si="370"/>
        <v>#VALUE!</v>
      </c>
      <c r="CK602" s="727"/>
      <c r="CL602" s="792"/>
    </row>
    <row r="603" spans="1:90" ht="13.15" customHeight="1" thickBot="1" x14ac:dyDescent="0.3">
      <c r="A603" s="736"/>
      <c r="B603" s="125"/>
      <c r="C603" s="713"/>
      <c r="D603" s="384">
        <v>597</v>
      </c>
      <c r="E603" s="202" t="s">
        <v>1245</v>
      </c>
      <c r="F603" s="203" t="s">
        <v>1246</v>
      </c>
      <c r="G603" s="294" t="s">
        <v>1264</v>
      </c>
      <c r="H603" s="101">
        <v>1</v>
      </c>
      <c r="I603" s="102"/>
      <c r="J603" s="103">
        <f>K603/1.23</f>
        <v>7.3170731707317076</v>
      </c>
      <c r="K603" s="102">
        <v>9</v>
      </c>
      <c r="L603" s="102">
        <f t="shared" si="363"/>
        <v>7.3170731707317076</v>
      </c>
      <c r="M603" s="102">
        <f>H603*K603</f>
        <v>9</v>
      </c>
      <c r="N603" s="204">
        <f t="shared" si="342"/>
        <v>9.99</v>
      </c>
      <c r="O603" s="19">
        <f t="shared" si="339"/>
        <v>3.15</v>
      </c>
      <c r="P603" s="19">
        <f>N603*H603</f>
        <v>9.99</v>
      </c>
      <c r="Q603" s="20">
        <f t="shared" si="340"/>
        <v>12.15</v>
      </c>
      <c r="R603" s="21">
        <f>Q603*H603</f>
        <v>12.15</v>
      </c>
      <c r="S603" s="205">
        <f t="shared" si="343"/>
        <v>10.799999999999999</v>
      </c>
      <c r="T603" s="206">
        <f>H603*S603</f>
        <v>10.799999999999999</v>
      </c>
      <c r="U603" s="104"/>
      <c r="V603" s="104"/>
      <c r="W603" s="104"/>
      <c r="X603" s="104"/>
      <c r="Y603" s="104"/>
      <c r="Z603" s="104"/>
      <c r="AA603" s="104"/>
      <c r="AB603" s="104"/>
      <c r="AC603" s="104"/>
      <c r="AD603" s="104"/>
      <c r="AE603" s="104"/>
      <c r="AF603" s="104">
        <v>1</v>
      </c>
      <c r="AG603" s="105">
        <f t="shared" si="382"/>
        <v>0</v>
      </c>
      <c r="AH603" s="106"/>
      <c r="AI603" s="106"/>
      <c r="AJ603" s="106">
        <f t="shared" si="383"/>
        <v>0</v>
      </c>
      <c r="AK603" s="104"/>
      <c r="AL603" s="104"/>
      <c r="AM603" s="104"/>
      <c r="AN603" s="104"/>
      <c r="AO603" s="104"/>
      <c r="AP603" s="107"/>
      <c r="AQ603" s="107"/>
      <c r="AR603" s="107"/>
      <c r="AS603" s="107"/>
      <c r="AT603" s="107"/>
      <c r="AU603" s="107"/>
      <c r="AV603" s="107"/>
      <c r="AW603" s="108">
        <f t="shared" si="380"/>
        <v>1</v>
      </c>
      <c r="AX603" s="109">
        <v>10.8</v>
      </c>
      <c r="AY603" s="108">
        <v>2.74</v>
      </c>
      <c r="AZ603" s="109">
        <f t="shared" si="384"/>
        <v>2.74</v>
      </c>
      <c r="BA603" s="104"/>
      <c r="BB603" s="104"/>
      <c r="BC603" s="104"/>
      <c r="BD603" s="104"/>
      <c r="BE603" s="104"/>
      <c r="BF603" s="110"/>
      <c r="BG603" s="110"/>
      <c r="BH603" s="110"/>
      <c r="BI603" s="110"/>
      <c r="BJ603" s="110"/>
      <c r="BK603" s="104"/>
      <c r="BL603" s="104"/>
      <c r="BM603" s="111">
        <f t="shared" si="393"/>
        <v>0</v>
      </c>
      <c r="BN603" s="112"/>
      <c r="BO603" s="113">
        <f t="shared" si="381"/>
        <v>0</v>
      </c>
      <c r="BP603" s="207"/>
      <c r="BQ603" s="206"/>
      <c r="BR603" s="208">
        <v>1</v>
      </c>
      <c r="BS603" s="106">
        <f t="shared" si="390"/>
        <v>0.66666666666666663</v>
      </c>
      <c r="BT603" s="106">
        <f t="shared" si="394"/>
        <v>1</v>
      </c>
      <c r="BU603" s="578">
        <f t="shared" si="395"/>
        <v>1</v>
      </c>
      <c r="BV603" s="567"/>
      <c r="BW603" s="209"/>
      <c r="BX603" s="112"/>
      <c r="BY603" s="112"/>
      <c r="BZ603" s="209"/>
      <c r="CA603" s="210">
        <f t="shared" si="391"/>
        <v>10.8</v>
      </c>
      <c r="CB603" s="112">
        <f t="shared" si="392"/>
        <v>2.74</v>
      </c>
      <c r="CC603" s="588"/>
      <c r="CD603" s="597">
        <f t="shared" si="365"/>
        <v>6.7700000000000005</v>
      </c>
      <c r="CE603" s="210">
        <f t="shared" si="366"/>
        <v>6.7700000000000005</v>
      </c>
      <c r="CF603" s="725"/>
      <c r="CG603" s="607"/>
      <c r="CH603" s="708" t="str">
        <f t="shared" si="388"/>
        <v/>
      </c>
      <c r="CI603" s="112" t="str">
        <f t="shared" si="389"/>
        <v/>
      </c>
      <c r="CJ603" s="531" t="e">
        <f t="shared" si="370"/>
        <v>#VALUE!</v>
      </c>
      <c r="CK603" s="728"/>
      <c r="CL603" s="793"/>
    </row>
    <row r="604" spans="1:90" ht="13.15" customHeight="1" x14ac:dyDescent="0.25">
      <c r="A604" s="734" t="s">
        <v>540</v>
      </c>
      <c r="B604" s="114"/>
      <c r="C604" s="711">
        <v>77</v>
      </c>
      <c r="D604" s="382">
        <v>598</v>
      </c>
      <c r="E604" s="193" t="s">
        <v>1247</v>
      </c>
      <c r="F604" s="194" t="s">
        <v>1248</v>
      </c>
      <c r="G604" s="292" t="s">
        <v>1264</v>
      </c>
      <c r="H604" s="92">
        <v>1</v>
      </c>
      <c r="I604" s="115"/>
      <c r="J604" s="116">
        <f>K604/1.23</f>
        <v>1.2195121951219512</v>
      </c>
      <c r="K604" s="115">
        <v>1.5</v>
      </c>
      <c r="L604" s="115">
        <f t="shared" si="363"/>
        <v>1.2195121951219512</v>
      </c>
      <c r="M604" s="115">
        <f>H604*K604</f>
        <v>1.5</v>
      </c>
      <c r="N604" s="236">
        <f t="shared" si="342"/>
        <v>1.665</v>
      </c>
      <c r="O604" s="22">
        <f>K604*35%</f>
        <v>0.52499999999999991</v>
      </c>
      <c r="P604" s="22">
        <f>N604*H604</f>
        <v>1.665</v>
      </c>
      <c r="Q604" s="23">
        <f>K604+O604</f>
        <v>2.0249999999999999</v>
      </c>
      <c r="R604" s="24">
        <f>Q604*H604</f>
        <v>2.0249999999999999</v>
      </c>
      <c r="S604" s="94">
        <f t="shared" si="343"/>
        <v>1.7999999999999998</v>
      </c>
      <c r="T604" s="196">
        <f>H604*S604</f>
        <v>1.7999999999999998</v>
      </c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>
        <v>1</v>
      </c>
      <c r="AG604" s="96">
        <f t="shared" si="382"/>
        <v>0</v>
      </c>
      <c r="AH604" s="198"/>
      <c r="AI604" s="198"/>
      <c r="AJ604" s="198">
        <f>AG604*AI604</f>
        <v>0</v>
      </c>
      <c r="AK604" s="95"/>
      <c r="AL604" s="95"/>
      <c r="AM604" s="95"/>
      <c r="AN604" s="95"/>
      <c r="AO604" s="95"/>
      <c r="AP604" s="97"/>
      <c r="AQ604" s="97"/>
      <c r="AR604" s="97"/>
      <c r="AS604" s="97"/>
      <c r="AT604" s="97"/>
      <c r="AU604" s="97"/>
      <c r="AV604" s="97"/>
      <c r="AW604" s="98">
        <f t="shared" si="380"/>
        <v>1</v>
      </c>
      <c r="AX604" s="118">
        <v>1.8</v>
      </c>
      <c r="AY604" s="98">
        <v>0.1</v>
      </c>
      <c r="AZ604" s="118">
        <f>AW604*AY604</f>
        <v>0.1</v>
      </c>
      <c r="BA604" s="95"/>
      <c r="BB604" s="95"/>
      <c r="BC604" s="95"/>
      <c r="BD604" s="95"/>
      <c r="BE604" s="95"/>
      <c r="BF604" s="121"/>
      <c r="BG604" s="121"/>
      <c r="BH604" s="121"/>
      <c r="BI604" s="121"/>
      <c r="BJ604" s="121"/>
      <c r="BK604" s="95"/>
      <c r="BL604" s="95"/>
      <c r="BM604" s="100">
        <f t="shared" si="393"/>
        <v>0</v>
      </c>
      <c r="BN604" s="198"/>
      <c r="BO604" s="248">
        <f t="shared" si="381"/>
        <v>0</v>
      </c>
      <c r="BP604" s="280"/>
      <c r="BQ604" s="196"/>
      <c r="BR604" s="197">
        <v>1</v>
      </c>
      <c r="BS604" s="198">
        <f t="shared" si="390"/>
        <v>0.66666666666666663</v>
      </c>
      <c r="BT604" s="198">
        <f t="shared" si="394"/>
        <v>1</v>
      </c>
      <c r="BU604" s="579">
        <f t="shared" si="395"/>
        <v>1</v>
      </c>
      <c r="BV604" s="565"/>
      <c r="BW604" s="200"/>
      <c r="BX604" s="199"/>
      <c r="BY604" s="199"/>
      <c r="BZ604" s="200"/>
      <c r="CA604" s="201">
        <f t="shared" si="391"/>
        <v>1.8</v>
      </c>
      <c r="CB604" s="199">
        <f t="shared" si="392"/>
        <v>0.1</v>
      </c>
      <c r="CC604" s="586"/>
      <c r="CD604" s="595">
        <f t="shared" si="365"/>
        <v>0.95000000000000007</v>
      </c>
      <c r="CE604" s="201">
        <f t="shared" si="366"/>
        <v>0.95000000000000007</v>
      </c>
      <c r="CF604" s="723">
        <f>SUM(CE604:CE606)</f>
        <v>4.55</v>
      </c>
      <c r="CG604" s="605"/>
      <c r="CH604" s="706" t="str">
        <f t="shared" si="388"/>
        <v/>
      </c>
      <c r="CI604" s="199" t="str">
        <f t="shared" si="389"/>
        <v/>
      </c>
      <c r="CJ604" s="529" t="e">
        <f t="shared" si="370"/>
        <v>#VALUE!</v>
      </c>
      <c r="CK604" s="732" t="e">
        <f>SUM(CJ604:CJ606)</f>
        <v>#VALUE!</v>
      </c>
      <c r="CL604" s="794" t="e">
        <f>(CF604-CK604)/CF604</f>
        <v>#VALUE!</v>
      </c>
    </row>
    <row r="605" spans="1:90" ht="13.15" customHeight="1" x14ac:dyDescent="0.25">
      <c r="A605" s="735"/>
      <c r="B605" s="124"/>
      <c r="C605" s="712"/>
      <c r="D605" s="383">
        <v>599</v>
      </c>
      <c r="E605" s="131"/>
      <c r="F605" s="182" t="s">
        <v>1315</v>
      </c>
      <c r="G605" s="293" t="s">
        <v>1264</v>
      </c>
      <c r="H605" s="9"/>
      <c r="I605" s="79"/>
      <c r="J605" s="68"/>
      <c r="K605" s="79"/>
      <c r="L605" s="79">
        <f t="shared" si="363"/>
        <v>0</v>
      </c>
      <c r="M605" s="79"/>
      <c r="N605" s="140"/>
      <c r="O605" s="10"/>
      <c r="P605" s="10"/>
      <c r="Q605" s="11"/>
      <c r="R605" s="12"/>
      <c r="S605" s="4"/>
      <c r="T605" s="137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>
        <v>1</v>
      </c>
      <c r="AG605" s="44">
        <f t="shared" si="382"/>
        <v>0</v>
      </c>
      <c r="AH605" s="63"/>
      <c r="AI605" s="63"/>
      <c r="AJ605" s="63">
        <f>AG605*AI605</f>
        <v>0</v>
      </c>
      <c r="AK605" s="43"/>
      <c r="AL605" s="43"/>
      <c r="AM605" s="43"/>
      <c r="AN605" s="43"/>
      <c r="AO605" s="43"/>
      <c r="AP605" s="54"/>
      <c r="AQ605" s="54"/>
      <c r="AR605" s="54"/>
      <c r="AS605" s="54"/>
      <c r="AT605" s="54"/>
      <c r="AU605" s="54"/>
      <c r="AV605" s="54"/>
      <c r="AW605" s="45">
        <f t="shared" si="380"/>
        <v>1</v>
      </c>
      <c r="AX605" s="50"/>
      <c r="AY605" s="49">
        <v>3</v>
      </c>
      <c r="AZ605" s="50">
        <f>AW605*AY605</f>
        <v>3</v>
      </c>
      <c r="BA605" s="43"/>
      <c r="BB605" s="43"/>
      <c r="BC605" s="43"/>
      <c r="BD605" s="43"/>
      <c r="BE605" s="43"/>
      <c r="BF605" s="74"/>
      <c r="BG605" s="74"/>
      <c r="BH605" s="74"/>
      <c r="BI605" s="74"/>
      <c r="BJ605" s="74"/>
      <c r="BK605" s="43"/>
      <c r="BL605" s="43"/>
      <c r="BM605" s="47">
        <f t="shared" si="393"/>
        <v>0</v>
      </c>
      <c r="BN605" s="63"/>
      <c r="BO605" s="58">
        <f t="shared" si="381"/>
        <v>0</v>
      </c>
      <c r="BP605" s="144" t="s">
        <v>1312</v>
      </c>
      <c r="BQ605" s="137"/>
      <c r="BR605" s="138">
        <v>1</v>
      </c>
      <c r="BS605" s="63">
        <f t="shared" si="390"/>
        <v>0.33333333333333331</v>
      </c>
      <c r="BT605" s="63">
        <f t="shared" si="394"/>
        <v>1</v>
      </c>
      <c r="BU605" s="577">
        <f t="shared" si="395"/>
        <v>1</v>
      </c>
      <c r="BV605" s="566"/>
      <c r="BW605" s="139"/>
      <c r="BX605" s="59"/>
      <c r="BY605" s="59"/>
      <c r="BZ605" s="139"/>
      <c r="CA605" s="5">
        <f t="shared" si="391"/>
        <v>0</v>
      </c>
      <c r="CB605" s="59">
        <f t="shared" si="392"/>
        <v>3</v>
      </c>
      <c r="CC605" s="587"/>
      <c r="CD605" s="596">
        <f t="shared" si="365"/>
        <v>3</v>
      </c>
      <c r="CE605" s="5">
        <f t="shared" si="366"/>
        <v>3</v>
      </c>
      <c r="CF605" s="724"/>
      <c r="CG605" s="606"/>
      <c r="CH605" s="707" t="str">
        <f t="shared" si="388"/>
        <v/>
      </c>
      <c r="CI605" s="59" t="str">
        <f t="shared" si="389"/>
        <v/>
      </c>
      <c r="CJ605" s="530" t="e">
        <f t="shared" si="370"/>
        <v>#VALUE!</v>
      </c>
      <c r="CK605" s="727"/>
      <c r="CL605" s="792"/>
    </row>
    <row r="606" spans="1:90" ht="13.15" customHeight="1" thickBot="1" x14ac:dyDescent="0.3">
      <c r="A606" s="736"/>
      <c r="B606" s="125"/>
      <c r="C606" s="713"/>
      <c r="D606" s="384">
        <v>600</v>
      </c>
      <c r="E606" s="202" t="s">
        <v>762</v>
      </c>
      <c r="F606" s="203" t="s">
        <v>761</v>
      </c>
      <c r="G606" s="294" t="s">
        <v>1264</v>
      </c>
      <c r="H606" s="101"/>
      <c r="I606" s="250"/>
      <c r="J606" s="251"/>
      <c r="K606" s="250"/>
      <c r="L606" s="250">
        <f t="shared" si="363"/>
        <v>0</v>
      </c>
      <c r="M606" s="250"/>
      <c r="N606" s="204"/>
      <c r="O606" s="19"/>
      <c r="P606" s="19"/>
      <c r="Q606" s="20"/>
      <c r="R606" s="21"/>
      <c r="S606" s="205"/>
      <c r="T606" s="206"/>
      <c r="U606" s="104"/>
      <c r="V606" s="104"/>
      <c r="W606" s="104"/>
      <c r="X606" s="104"/>
      <c r="Y606" s="104"/>
      <c r="Z606" s="104"/>
      <c r="AA606" s="104"/>
      <c r="AB606" s="104"/>
      <c r="AC606" s="104"/>
      <c r="AD606" s="104"/>
      <c r="AE606" s="104"/>
      <c r="AF606" s="104"/>
      <c r="AG606" s="105">
        <f t="shared" si="382"/>
        <v>0</v>
      </c>
      <c r="AH606" s="106"/>
      <c r="AI606" s="106"/>
      <c r="AJ606" s="106">
        <f>AG606*AI606</f>
        <v>0</v>
      </c>
      <c r="AK606" s="104"/>
      <c r="AL606" s="104"/>
      <c r="AM606" s="104"/>
      <c r="AN606" s="104"/>
      <c r="AO606" s="104"/>
      <c r="AP606" s="107"/>
      <c r="AQ606" s="107"/>
      <c r="AR606" s="107"/>
      <c r="AS606" s="107"/>
      <c r="AT606" s="107"/>
      <c r="AU606" s="107"/>
      <c r="AV606" s="107"/>
      <c r="AW606" s="108">
        <f t="shared" si="380"/>
        <v>0</v>
      </c>
      <c r="AX606" s="252"/>
      <c r="AY606" s="106"/>
      <c r="AZ606" s="252">
        <f>AW606*AY606</f>
        <v>0</v>
      </c>
      <c r="BA606" s="104"/>
      <c r="BB606" s="104"/>
      <c r="BC606" s="104"/>
      <c r="BD606" s="104"/>
      <c r="BE606" s="104"/>
      <c r="BF606" s="110"/>
      <c r="BG606" s="110"/>
      <c r="BH606" s="110">
        <v>1</v>
      </c>
      <c r="BI606" s="110"/>
      <c r="BJ606" s="110"/>
      <c r="BK606" s="104"/>
      <c r="BL606" s="104"/>
      <c r="BM606" s="111">
        <f t="shared" si="393"/>
        <v>1</v>
      </c>
      <c r="BN606" s="287">
        <v>0.6</v>
      </c>
      <c r="BO606" s="111">
        <f t="shared" si="381"/>
        <v>0.6</v>
      </c>
      <c r="BP606" s="261"/>
      <c r="BQ606" s="206"/>
      <c r="BR606" s="208">
        <v>1</v>
      </c>
      <c r="BS606" s="106">
        <f t="shared" si="390"/>
        <v>0.33333333333333331</v>
      </c>
      <c r="BT606" s="106">
        <f t="shared" si="394"/>
        <v>1</v>
      </c>
      <c r="BU606" s="578">
        <f t="shared" si="395"/>
        <v>1</v>
      </c>
      <c r="BV606" s="567"/>
      <c r="BW606" s="209"/>
      <c r="BX606" s="112"/>
      <c r="BY606" s="112"/>
      <c r="BZ606" s="209"/>
      <c r="CA606" s="210">
        <f t="shared" si="391"/>
        <v>0.6</v>
      </c>
      <c r="CB606" s="112">
        <f t="shared" si="392"/>
        <v>0.6</v>
      </c>
      <c r="CC606" s="588"/>
      <c r="CD606" s="597">
        <f t="shared" si="365"/>
        <v>0.6</v>
      </c>
      <c r="CE606" s="210">
        <f t="shared" si="366"/>
        <v>0.6</v>
      </c>
      <c r="CF606" s="725"/>
      <c r="CG606" s="607"/>
      <c r="CH606" s="708" t="str">
        <f t="shared" si="388"/>
        <v/>
      </c>
      <c r="CI606" s="112" t="str">
        <f t="shared" si="389"/>
        <v/>
      </c>
      <c r="CJ606" s="531" t="e">
        <f t="shared" si="370"/>
        <v>#VALUE!</v>
      </c>
      <c r="CK606" s="728"/>
      <c r="CL606" s="793"/>
    </row>
    <row r="607" spans="1:90" s="13" customFormat="1" ht="13.15" customHeight="1" thickBot="1" x14ac:dyDescent="0.3">
      <c r="A607" s="486"/>
      <c r="B607" s="482"/>
      <c r="C607" s="486"/>
      <c r="D607" s="483"/>
      <c r="E607" s="484"/>
      <c r="F607" s="485"/>
      <c r="G607" s="486"/>
      <c r="H607" s="71"/>
      <c r="I607" s="71"/>
      <c r="J607" s="487"/>
      <c r="K607" s="71"/>
      <c r="L607" s="71"/>
      <c r="M607" s="71"/>
      <c r="N607" s="494"/>
      <c r="O607" s="495"/>
      <c r="P607" s="495"/>
      <c r="Q607" s="496"/>
      <c r="R607" s="488"/>
      <c r="S607" s="488"/>
      <c r="T607" s="488"/>
      <c r="U607" s="489"/>
      <c r="V607" s="489"/>
      <c r="W607" s="489"/>
      <c r="X607" s="489"/>
      <c r="Y607" s="489"/>
      <c r="Z607" s="489"/>
      <c r="AA607" s="489"/>
      <c r="AB607" s="489"/>
      <c r="AC607" s="489"/>
      <c r="AD607" s="489"/>
      <c r="AE607" s="489"/>
      <c r="AF607" s="489"/>
      <c r="AG607" s="493"/>
      <c r="AH607" s="493"/>
      <c r="AI607" s="493"/>
      <c r="AJ607" s="493"/>
      <c r="AK607" s="489"/>
      <c r="AL607" s="489"/>
      <c r="AM607" s="489"/>
      <c r="AN607" s="489"/>
      <c r="AO607" s="489"/>
      <c r="AP607" s="489"/>
      <c r="AQ607" s="489"/>
      <c r="AR607" s="489"/>
      <c r="AS607" s="489"/>
      <c r="AT607" s="489"/>
      <c r="AU607" s="489"/>
      <c r="AV607" s="489"/>
      <c r="AW607" s="493"/>
      <c r="AX607" s="84"/>
      <c r="AY607" s="490"/>
      <c r="AZ607" s="84"/>
      <c r="BA607" s="491"/>
      <c r="BB607" s="491"/>
      <c r="BC607" s="491"/>
      <c r="BD607" s="491"/>
      <c r="BE607" s="491"/>
      <c r="BF607" s="492"/>
      <c r="BG607" s="492"/>
      <c r="BH607" s="492"/>
      <c r="BI607" s="492"/>
      <c r="BJ607" s="492"/>
      <c r="BK607" s="491"/>
      <c r="BL607" s="491"/>
      <c r="BM607" s="84"/>
      <c r="BN607" s="490"/>
      <c r="BO607" s="84"/>
      <c r="BP607" s="482"/>
      <c r="BQ607" s="18"/>
      <c r="BR607" s="55"/>
      <c r="BS607" s="493"/>
      <c r="BT607" s="493"/>
      <c r="BU607" s="493"/>
      <c r="BV607" s="493"/>
      <c r="BW607" s="497"/>
      <c r="BX607" s="493"/>
      <c r="BY607" s="493"/>
      <c r="BZ607" s="497"/>
      <c r="CA607" s="71"/>
      <c r="CB607" s="493"/>
      <c r="CC607" s="497"/>
      <c r="CD607" s="493"/>
      <c r="CE607" s="71"/>
      <c r="CF607" s="522"/>
      <c r="CG607" s="498"/>
      <c r="CH607" s="498"/>
      <c r="CI607" s="493"/>
      <c r="CJ607" s="71"/>
      <c r="CK607" s="522"/>
      <c r="CL607" s="499"/>
    </row>
    <row r="608" spans="1:90" s="512" customFormat="1" ht="13.15" customHeight="1" thickBot="1" x14ac:dyDescent="0.3">
      <c r="A608" s="500"/>
      <c r="B608" s="501"/>
      <c r="C608" s="500"/>
      <c r="D608" s="502"/>
      <c r="E608" s="503"/>
      <c r="F608" s="504"/>
      <c r="G608" s="505"/>
      <c r="H608" s="82"/>
      <c r="I608" s="82"/>
      <c r="J608" s="506"/>
      <c r="K608" s="478"/>
      <c r="L608" s="478"/>
      <c r="M608" s="478"/>
      <c r="N608" s="479"/>
      <c r="O608" s="480"/>
      <c r="P608" s="480"/>
      <c r="Q608" s="481"/>
      <c r="R608" s="507"/>
      <c r="S608" s="507"/>
      <c r="T608" s="480"/>
      <c r="U608" s="508"/>
      <c r="V608" s="508"/>
      <c r="W608" s="508"/>
      <c r="X608" s="508"/>
      <c r="Y608" s="508"/>
      <c r="Z608" s="508"/>
      <c r="AA608" s="508"/>
      <c r="AB608" s="508"/>
      <c r="AC608" s="508"/>
      <c r="AD608" s="508"/>
      <c r="AE608" s="508"/>
      <c r="AF608" s="508"/>
      <c r="AG608" s="501"/>
      <c r="AH608" s="501"/>
      <c r="AI608" s="501"/>
      <c r="AJ608" s="501"/>
      <c r="AK608" s="82"/>
      <c r="AL608" s="82"/>
      <c r="AM608" s="508"/>
      <c r="AN608" s="508"/>
      <c r="AO608" s="508"/>
      <c r="AP608" s="501"/>
      <c r="AQ608" s="501"/>
      <c r="AR608" s="501"/>
      <c r="AS608" s="501"/>
      <c r="AT608" s="501"/>
      <c r="AU608" s="501"/>
      <c r="AV608" s="501"/>
      <c r="AW608" s="501"/>
      <c r="AX608" s="509"/>
      <c r="AY608" s="501"/>
      <c r="AZ608" s="509"/>
      <c r="BA608" s="501"/>
      <c r="BB608" s="501"/>
      <c r="BC608" s="501"/>
      <c r="BD608" s="501"/>
      <c r="BE608" s="501"/>
      <c r="BF608" s="510"/>
      <c r="BG608" s="510"/>
      <c r="BH608" s="510"/>
      <c r="BI608" s="510"/>
      <c r="BJ608" s="510"/>
      <c r="BK608" s="501"/>
      <c r="BL608" s="501"/>
      <c r="BM608" s="510"/>
      <c r="BN608" s="501"/>
      <c r="BO608" s="509"/>
      <c r="BP608" s="501"/>
      <c r="BQ608" s="503"/>
      <c r="BR608" s="508"/>
      <c r="BS608" s="508"/>
      <c r="BT608" s="508"/>
      <c r="BU608" s="614" t="s">
        <v>1355</v>
      </c>
      <c r="BV608" s="615"/>
      <c r="BW608" s="616"/>
      <c r="BX608" s="615"/>
      <c r="BY608" s="615"/>
      <c r="BZ608" s="616"/>
      <c r="CA608" s="615"/>
      <c r="CB608" s="615"/>
      <c r="CC608" s="621"/>
      <c r="CD608" s="622">
        <f>SUM(CD7:CD606)</f>
        <v>26508.411104173258</v>
      </c>
      <c r="CE608" s="617">
        <f>SUM(CE7:CE606)</f>
        <v>82035.56296290872</v>
      </c>
      <c r="CF608" s="623">
        <f>SUM(CF7:CF606)</f>
        <v>82035.562962908749</v>
      </c>
      <c r="CG608" s="618"/>
      <c r="CH608" s="618"/>
      <c r="CI608" s="619">
        <f>SUM(CI7:CI606)</f>
        <v>0</v>
      </c>
      <c r="CJ608" s="619" t="e">
        <f>SUM(CJ7:CJ606)</f>
        <v>#VALUE!</v>
      </c>
      <c r="CK608" s="620" t="e">
        <f>SUM(CK7:CK606)</f>
        <v>#VALUE!</v>
      </c>
      <c r="CL608" s="511"/>
    </row>
    <row r="609" spans="1:91" ht="13.15" customHeight="1" thickBot="1" x14ac:dyDescent="0.3">
      <c r="F609" s="187"/>
      <c r="H609" s="71"/>
      <c r="I609" s="71"/>
      <c r="K609" s="83"/>
      <c r="L609" s="83"/>
      <c r="M609" s="83"/>
      <c r="N609" s="83"/>
      <c r="O609" s="159"/>
      <c r="P609" s="159"/>
      <c r="Q609" s="83"/>
      <c r="R609" s="17"/>
      <c r="S609" s="17"/>
      <c r="T609" s="18"/>
      <c r="AK609" s="55"/>
      <c r="AL609" s="56"/>
    </row>
    <row r="610" spans="1:91" ht="13.15" customHeight="1" thickBot="1" x14ac:dyDescent="0.3">
      <c r="B610" s="553"/>
      <c r="F610" s="187"/>
      <c r="H610" s="71"/>
      <c r="I610" s="71"/>
      <c r="K610" s="83"/>
      <c r="L610" s="83"/>
      <c r="M610" s="83"/>
      <c r="N610" s="83"/>
      <c r="O610" s="159"/>
      <c r="P610" s="159"/>
      <c r="Q610" s="83"/>
      <c r="R610" s="17"/>
      <c r="S610" s="17"/>
      <c r="T610" s="18"/>
      <c r="AK610" s="55"/>
      <c r="AL610" s="56"/>
      <c r="AP610" s="552"/>
      <c r="AQ610" s="552"/>
      <c r="AR610" s="552"/>
      <c r="AS610" s="552"/>
      <c r="AT610" s="552"/>
      <c r="AU610" s="552"/>
      <c r="AV610" s="552"/>
      <c r="BP610" s="553"/>
      <c r="CA610" s="552"/>
      <c r="CD610" s="829">
        <v>15</v>
      </c>
      <c r="CE610" s="830"/>
      <c r="CI610" s="822">
        <v>16</v>
      </c>
      <c r="CJ610" s="825"/>
    </row>
    <row r="611" spans="1:91" s="477" customFormat="1" ht="13.15" customHeight="1" thickBot="1" x14ac:dyDescent="0.25">
      <c r="A611" s="453"/>
      <c r="B611" s="454"/>
      <c r="C611" s="453"/>
      <c r="D611" s="455"/>
      <c r="E611" s="456"/>
      <c r="F611" s="457"/>
      <c r="G611" s="458"/>
      <c r="H611" s="459"/>
      <c r="I611" s="459"/>
      <c r="J611" s="460"/>
      <c r="K611" s="461"/>
      <c r="L611" s="461"/>
      <c r="M611" s="461"/>
      <c r="N611" s="461"/>
      <c r="O611" s="462"/>
      <c r="P611" s="462"/>
      <c r="Q611" s="461"/>
      <c r="R611" s="463"/>
      <c r="S611" s="463"/>
      <c r="T611" s="457"/>
      <c r="U611" s="464"/>
      <c r="V611" s="464"/>
      <c r="W611" s="464"/>
      <c r="X611" s="464"/>
      <c r="Y611" s="464"/>
      <c r="Z611" s="464"/>
      <c r="AA611" s="464"/>
      <c r="AB611" s="464"/>
      <c r="AC611" s="464"/>
      <c r="AD611" s="464"/>
      <c r="AE611" s="464"/>
      <c r="AF611" s="464"/>
      <c r="AG611" s="465"/>
      <c r="AH611" s="465"/>
      <c r="AI611" s="465"/>
      <c r="AJ611" s="465"/>
      <c r="AK611" s="466"/>
      <c r="AL611" s="467"/>
      <c r="AM611" s="455"/>
      <c r="AN611" s="455"/>
      <c r="AO611" s="455"/>
      <c r="AP611" s="468"/>
      <c r="AQ611" s="468"/>
      <c r="AR611" s="468"/>
      <c r="AS611" s="468"/>
      <c r="AT611" s="468"/>
      <c r="AU611" s="468"/>
      <c r="AV611" s="468"/>
      <c r="AW611" s="465"/>
      <c r="AX611" s="469"/>
      <c r="AY611" s="465"/>
      <c r="AZ611" s="469"/>
      <c r="BA611" s="470"/>
      <c r="BB611" s="470"/>
      <c r="BC611" s="470"/>
      <c r="BD611" s="470"/>
      <c r="BE611" s="470"/>
      <c r="BF611" s="471"/>
      <c r="BG611" s="471"/>
      <c r="BH611" s="471"/>
      <c r="BI611" s="471"/>
      <c r="BJ611" s="471"/>
      <c r="BK611" s="470"/>
      <c r="BL611" s="470"/>
      <c r="BM611" s="472"/>
      <c r="BN611" s="465"/>
      <c r="BO611" s="469"/>
      <c r="BP611" s="454"/>
      <c r="BQ611" s="456"/>
      <c r="BR611" s="455"/>
      <c r="BS611" s="473"/>
      <c r="BT611" s="473"/>
      <c r="BU611" s="473"/>
      <c r="BV611" s="465"/>
      <c r="BW611" s="474"/>
      <c r="BX611" s="465"/>
      <c r="BY611" s="465"/>
      <c r="BZ611" s="474"/>
      <c r="CA611" s="468"/>
      <c r="CB611" s="465"/>
      <c r="CC611" s="474"/>
      <c r="CD611" s="826" t="s">
        <v>1254</v>
      </c>
      <c r="CE611" s="821"/>
      <c r="CF611" s="528"/>
      <c r="CG611" s="475"/>
      <c r="CH611" s="475"/>
      <c r="CI611" s="820" t="s">
        <v>1253</v>
      </c>
      <c r="CJ611" s="821"/>
      <c r="CK611" s="523"/>
      <c r="CL611" s="476"/>
    </row>
    <row r="612" spans="1:91" customFormat="1" ht="13.15" customHeight="1" thickBot="1" x14ac:dyDescent="0.3">
      <c r="A612" s="346"/>
      <c r="C612" s="346"/>
      <c r="D612" s="188"/>
      <c r="F612" s="188"/>
      <c r="G612" s="177"/>
      <c r="BU612" s="387"/>
      <c r="CD612" s="170"/>
      <c r="CE612" s="515"/>
      <c r="CF612" s="524"/>
      <c r="CG612" s="447"/>
      <c r="CH612" s="447"/>
      <c r="CI612" s="180"/>
      <c r="CJ612" s="519"/>
      <c r="CK612" s="524"/>
      <c r="CL612" s="449"/>
      <c r="CM612" s="89"/>
    </row>
    <row r="613" spans="1:91" ht="13.15" customHeight="1" thickBot="1" x14ac:dyDescent="0.3">
      <c r="F613" s="189"/>
      <c r="K613" s="34" t="s">
        <v>137</v>
      </c>
      <c r="L613" s="31">
        <f>SUM(L7:L606)</f>
        <v>45647.730297624024</v>
      </c>
      <c r="M613" s="82"/>
      <c r="O613" s="2">
        <f>SUM(O8:O606)</f>
        <v>5499.9369281400532</v>
      </c>
      <c r="P613" s="7">
        <f>SUM(P8:P606)</f>
        <v>62322.846175346138</v>
      </c>
      <c r="R613" s="8">
        <f>SUM(R8:R606)</f>
        <v>75798.056159204731</v>
      </c>
      <c r="S613" s="8">
        <f>SUM(S8:S606)</f>
        <v>18856.926610765899</v>
      </c>
      <c r="T613" s="8">
        <f>SUM(T8:T606)</f>
        <v>67376.049919293117</v>
      </c>
      <c r="AI613" s="57" t="s">
        <v>137</v>
      </c>
      <c r="AJ613" s="35">
        <f>SUM(AJ7:AJ606)</f>
        <v>8004.5299999999961</v>
      </c>
      <c r="AX613" s="84"/>
      <c r="AY613" s="36" t="s">
        <v>138</v>
      </c>
      <c r="AZ613" s="67">
        <f>SUM(AZ7:AZ606)</f>
        <v>23851.994999999992</v>
      </c>
      <c r="BA613" s="77"/>
      <c r="BB613" s="77"/>
      <c r="BC613" s="77"/>
      <c r="BD613" s="77"/>
      <c r="BE613" s="77"/>
      <c r="BF613" s="78"/>
      <c r="BG613" s="78"/>
      <c r="BH613" s="78"/>
      <c r="BI613" s="78"/>
      <c r="BJ613" s="78"/>
      <c r="BK613" s="77"/>
      <c r="BL613" s="77"/>
      <c r="BN613" s="40" t="s">
        <v>138</v>
      </c>
      <c r="BO613" s="41">
        <f>SUM(BO7:BO606)</f>
        <v>15775.089999999991</v>
      </c>
      <c r="BV613" s="157"/>
      <c r="BW613" s="157"/>
      <c r="BX613" s="157"/>
      <c r="BY613" s="157"/>
      <c r="BZ613" s="157"/>
      <c r="CA613" s="157"/>
      <c r="CB613" s="157"/>
      <c r="CC613" s="169"/>
      <c r="CD613" s="173" t="s">
        <v>1356</v>
      </c>
      <c r="CE613" s="516">
        <f>SUM(CE7:CE606)</f>
        <v>82035.56296290872</v>
      </c>
      <c r="CF613" s="525"/>
      <c r="CI613" s="178" t="s">
        <v>1356</v>
      </c>
      <c r="CJ613" s="516" t="e">
        <f>SUM(CJ7:CJ606)</f>
        <v>#VALUE!</v>
      </c>
      <c r="CK613" s="525"/>
    </row>
    <row r="614" spans="1:91" ht="13.15" customHeight="1" thickBot="1" x14ac:dyDescent="0.3">
      <c r="F614" s="189"/>
      <c r="K614" s="160"/>
      <c r="L614" s="161"/>
      <c r="M614" s="82"/>
      <c r="O614" s="2"/>
      <c r="P614" s="7"/>
      <c r="R614" s="8"/>
      <c r="S614" s="8"/>
      <c r="T614" s="8"/>
      <c r="AI614" s="162"/>
      <c r="AJ614" s="163"/>
      <c r="AX614" s="84"/>
      <c r="AY614" s="164"/>
      <c r="AZ614" s="165"/>
      <c r="BA614" s="77"/>
      <c r="BB614" s="77"/>
      <c r="BC614" s="77"/>
      <c r="BD614" s="77"/>
      <c r="BE614" s="77"/>
      <c r="BF614" s="78"/>
      <c r="BG614" s="78"/>
      <c r="BH614" s="78"/>
      <c r="BI614" s="78"/>
      <c r="BJ614" s="78"/>
      <c r="BK614" s="77"/>
      <c r="BL614" s="77"/>
      <c r="BN614" s="166"/>
      <c r="BO614" s="167"/>
      <c r="BV614" s="168"/>
      <c r="BW614" s="168"/>
      <c r="BX614" s="168"/>
      <c r="BY614" s="168"/>
      <c r="BZ614" s="168"/>
      <c r="CA614" s="168"/>
      <c r="CB614" s="168"/>
      <c r="CC614" s="168"/>
      <c r="CD614" s="172"/>
      <c r="CE614" s="517"/>
      <c r="CF614" s="525"/>
      <c r="CI614" s="179"/>
      <c r="CJ614" s="517"/>
      <c r="CK614" s="525"/>
    </row>
    <row r="615" spans="1:91" customFormat="1" ht="13.15" customHeight="1" thickBot="1" x14ac:dyDescent="0.3">
      <c r="A615" s="346"/>
      <c r="C615" s="346"/>
      <c r="D615" s="188"/>
      <c r="F615" s="188"/>
      <c r="G615" s="177"/>
      <c r="BU615" s="387"/>
      <c r="CD615" s="174" t="s">
        <v>1357</v>
      </c>
      <c r="CE615" s="518">
        <f>CE613*0.24</f>
        <v>19688.535111098092</v>
      </c>
      <c r="CF615" s="525"/>
      <c r="CG615" s="447"/>
      <c r="CH615" s="447"/>
      <c r="CI615" s="181" t="s">
        <v>1357</v>
      </c>
      <c r="CJ615" s="518" t="e">
        <f>CJ613*0.24</f>
        <v>#VALUE!</v>
      </c>
      <c r="CK615" s="525"/>
      <c r="CL615" s="448"/>
    </row>
    <row r="616" spans="1:91" customFormat="1" ht="13.15" customHeight="1" thickBot="1" x14ac:dyDescent="0.3">
      <c r="A616" s="346"/>
      <c r="C616" s="346"/>
      <c r="D616" s="188"/>
      <c r="F616" s="188"/>
      <c r="G616" s="177"/>
      <c r="BU616" s="387"/>
      <c r="CD616" s="171"/>
      <c r="CE616" s="519"/>
      <c r="CF616" s="524"/>
      <c r="CG616" s="447"/>
      <c r="CH616" s="447"/>
      <c r="CI616" s="180"/>
      <c r="CJ616" s="519"/>
      <c r="CK616" s="524"/>
      <c r="CL616" s="448"/>
    </row>
    <row r="617" spans="1:91" ht="13.15" customHeight="1" thickBot="1" x14ac:dyDescent="0.3">
      <c r="M617" s="71"/>
      <c r="T617" s="13"/>
      <c r="AX617" s="38"/>
      <c r="BA617" s="30"/>
      <c r="BB617" s="30"/>
      <c r="BC617" s="30"/>
      <c r="BD617" s="30"/>
      <c r="BE617" s="30"/>
      <c r="BK617" s="30"/>
      <c r="BL617" s="30"/>
      <c r="CD617" s="173" t="s">
        <v>1358</v>
      </c>
      <c r="CE617" s="516">
        <f>CE613+CE615</f>
        <v>101724.09807400682</v>
      </c>
      <c r="CF617" s="525"/>
      <c r="CI617" s="178" t="s">
        <v>1358</v>
      </c>
      <c r="CJ617" s="516" t="e">
        <f>SUM(CJ613+CJ615)</f>
        <v>#VALUE!</v>
      </c>
      <c r="CK617" s="525"/>
    </row>
    <row r="618" spans="1:91" ht="13.15" customHeight="1" thickBot="1" x14ac:dyDescent="0.3">
      <c r="K618" s="34" t="s">
        <v>136</v>
      </c>
      <c r="L618" s="31">
        <f>SUM(M7:M606)</f>
        <v>56146.708266077592</v>
      </c>
      <c r="M618" s="71"/>
      <c r="AI618" s="57" t="s">
        <v>139</v>
      </c>
      <c r="AJ618" s="35">
        <f>AJ613*1.24</f>
        <v>9925.6171999999951</v>
      </c>
      <c r="AX618" s="84"/>
      <c r="AY618" s="36" t="s">
        <v>139</v>
      </c>
      <c r="AZ618" s="67">
        <f>AZ613*1.24</f>
        <v>29576.473799999989</v>
      </c>
      <c r="BA618" s="77"/>
      <c r="BB618" s="77"/>
      <c r="BC618" s="77"/>
      <c r="BD618" s="77"/>
      <c r="BE618" s="77"/>
      <c r="BF618" s="78"/>
      <c r="BG618" s="78"/>
      <c r="BH618" s="78"/>
      <c r="BI618" s="78"/>
      <c r="BJ618" s="78"/>
      <c r="BK618" s="77"/>
      <c r="BL618" s="77"/>
      <c r="BN618" s="40" t="s">
        <v>139</v>
      </c>
      <c r="BO618" s="41">
        <f>BO613*1.24</f>
        <v>19561.111599999989</v>
      </c>
    </row>
    <row r="619" spans="1:91" ht="13.9" customHeight="1" thickBot="1" x14ac:dyDescent="0.3">
      <c r="M619" s="82"/>
    </row>
    <row r="620" spans="1:91" ht="13.9" customHeight="1" thickBot="1" x14ac:dyDescent="0.3">
      <c r="B620" s="553"/>
      <c r="M620" s="82"/>
      <c r="AP620" s="552"/>
      <c r="AQ620" s="552"/>
      <c r="AR620" s="552"/>
      <c r="AS620" s="552"/>
      <c r="AT620" s="552"/>
      <c r="AU620" s="552"/>
      <c r="AV620" s="552"/>
      <c r="BP620" s="553"/>
      <c r="CA620" s="552"/>
      <c r="CD620" s="554"/>
      <c r="CG620" s="822">
        <v>17</v>
      </c>
      <c r="CH620" s="823"/>
      <c r="CI620" s="824"/>
      <c r="CJ620" s="824"/>
      <c r="CK620" s="824"/>
      <c r="CL620" s="825"/>
    </row>
    <row r="621" spans="1:91" ht="15.75" thickBot="1" x14ac:dyDescent="0.3">
      <c r="CG621" s="802" t="s">
        <v>1360</v>
      </c>
      <c r="CH621" s="803"/>
      <c r="CI621" s="804"/>
      <c r="CJ621" s="804"/>
      <c r="CK621" s="804"/>
      <c r="CL621" s="805"/>
    </row>
    <row r="622" spans="1:91" ht="15" customHeight="1" x14ac:dyDescent="0.25">
      <c r="CG622" s="806" t="e">
        <f>(CE613-CJ613)/CE613</f>
        <v>#VALUE!</v>
      </c>
      <c r="CH622" s="807"/>
      <c r="CI622" s="807"/>
      <c r="CJ622" s="807"/>
      <c r="CK622" s="807"/>
      <c r="CL622" s="772"/>
    </row>
    <row r="623" spans="1:91" ht="15" customHeight="1" x14ac:dyDescent="0.25">
      <c r="CG623" s="808"/>
      <c r="CH623" s="809"/>
      <c r="CI623" s="809"/>
      <c r="CJ623" s="809"/>
      <c r="CK623" s="809"/>
      <c r="CL623" s="810"/>
    </row>
    <row r="624" spans="1:91" ht="15.75" thickBot="1" x14ac:dyDescent="0.3">
      <c r="CG624" s="811"/>
      <c r="CH624" s="812"/>
      <c r="CI624" s="812"/>
      <c r="CJ624" s="812"/>
      <c r="CK624" s="812"/>
      <c r="CL624" s="813"/>
    </row>
    <row r="625" spans="2:90" ht="15.75" thickBot="1" x14ac:dyDescent="0.3">
      <c r="B625" s="553"/>
      <c r="AP625" s="552"/>
      <c r="AQ625" s="552"/>
      <c r="AR625" s="552"/>
      <c r="AS625" s="552"/>
      <c r="AT625" s="552"/>
      <c r="AU625" s="552"/>
      <c r="AV625" s="552"/>
      <c r="BP625" s="553"/>
      <c r="CA625" s="552"/>
      <c r="CD625" s="554"/>
      <c r="CG625" s="822">
        <v>18</v>
      </c>
      <c r="CH625" s="823"/>
      <c r="CI625" s="824"/>
      <c r="CJ625" s="824"/>
      <c r="CK625" s="824"/>
      <c r="CL625" s="825"/>
    </row>
    <row r="626" spans="2:90" ht="15.75" customHeight="1" thickBot="1" x14ac:dyDescent="0.3">
      <c r="CG626" s="802" t="s">
        <v>1365</v>
      </c>
      <c r="CH626" s="803"/>
      <c r="CI626" s="803"/>
      <c r="CJ626" s="803"/>
      <c r="CK626" s="803"/>
      <c r="CL626" s="814"/>
    </row>
    <row r="627" spans="2:90" x14ac:dyDescent="0.25">
      <c r="CG627" s="806"/>
      <c r="CH627" s="807"/>
      <c r="CI627" s="807"/>
      <c r="CJ627" s="807"/>
      <c r="CK627" s="807"/>
      <c r="CL627" s="815"/>
    </row>
    <row r="628" spans="2:90" x14ac:dyDescent="0.25">
      <c r="CG628" s="808"/>
      <c r="CH628" s="809"/>
      <c r="CI628" s="809"/>
      <c r="CJ628" s="809"/>
      <c r="CK628" s="809"/>
      <c r="CL628" s="816"/>
    </row>
    <row r="629" spans="2:90" ht="15.75" thickBot="1" x14ac:dyDescent="0.3">
      <c r="CG629" s="817"/>
      <c r="CH629" s="818"/>
      <c r="CI629" s="818"/>
      <c r="CJ629" s="818"/>
      <c r="CK629" s="818"/>
      <c r="CL629" s="819"/>
    </row>
  </sheetData>
  <sheetProtection password="F221" sheet="1" objects="1" scenarios="1"/>
  <protectedRanges>
    <protectedRange sqref="CG627" name="Περιοχή2"/>
    <protectedRange sqref="CG7:CG606" name="Περιοχή1"/>
  </protectedRanges>
  <mergeCells count="379">
    <mergeCell ref="CK19:CK27"/>
    <mergeCell ref="CL19:CL27"/>
    <mergeCell ref="A443:A446"/>
    <mergeCell ref="C443:C446"/>
    <mergeCell ref="CF443:CF446"/>
    <mergeCell ref="CK443:CK446"/>
    <mergeCell ref="CL443:CL446"/>
    <mergeCell ref="CD610:CE610"/>
    <mergeCell ref="CI610:CJ610"/>
    <mergeCell ref="CF601:CF603"/>
    <mergeCell ref="CL601:CL603"/>
    <mergeCell ref="CL604:CL606"/>
    <mergeCell ref="CK601:CK603"/>
    <mergeCell ref="CF587:CF598"/>
    <mergeCell ref="CK561:CK576"/>
    <mergeCell ref="CK577:CK586"/>
    <mergeCell ref="CK587:CK598"/>
    <mergeCell ref="CL577:CL586"/>
    <mergeCell ref="CL124:CL141"/>
    <mergeCell ref="CL142:CL152"/>
    <mergeCell ref="CL153:CL177"/>
    <mergeCell ref="CL178:CL188"/>
    <mergeCell ref="CL298:CL300"/>
    <mergeCell ref="CL301:CL306"/>
    <mergeCell ref="CD611:CE611"/>
    <mergeCell ref="CL599:CL600"/>
    <mergeCell ref="CK599:CK600"/>
    <mergeCell ref="CK604:CK606"/>
    <mergeCell ref="CK536:CK546"/>
    <mergeCell ref="CK547:CK556"/>
    <mergeCell ref="CK502:CK522"/>
    <mergeCell ref="CF536:CF546"/>
    <mergeCell ref="CK524:CK535"/>
    <mergeCell ref="CL502:CL522"/>
    <mergeCell ref="CL524:CL535"/>
    <mergeCell ref="CL536:CL546"/>
    <mergeCell ref="CL547:CL556"/>
    <mergeCell ref="CF557:CF560"/>
    <mergeCell ref="CF604:CF606"/>
    <mergeCell ref="CF599:CF600"/>
    <mergeCell ref="CF561:CF576"/>
    <mergeCell ref="CF577:CF586"/>
    <mergeCell ref="CL587:CL598"/>
    <mergeCell ref="CL557:CL560"/>
    <mergeCell ref="CL561:CL576"/>
    <mergeCell ref="CF547:CF556"/>
    <mergeCell ref="CG621:CL621"/>
    <mergeCell ref="CG622:CL624"/>
    <mergeCell ref="CG626:CL626"/>
    <mergeCell ref="CG627:CL629"/>
    <mergeCell ref="CL487:CL501"/>
    <mergeCell ref="CL447:CL456"/>
    <mergeCell ref="CL457:CL459"/>
    <mergeCell ref="CL460:CL463"/>
    <mergeCell ref="CL464:CL468"/>
    <mergeCell ref="CK487:CK501"/>
    <mergeCell ref="CI611:CJ611"/>
    <mergeCell ref="CK557:CK560"/>
    <mergeCell ref="CK482:CK483"/>
    <mergeCell ref="CK484:CK486"/>
    <mergeCell ref="CK469:CK474"/>
    <mergeCell ref="CK475:CK481"/>
    <mergeCell ref="CG620:CL620"/>
    <mergeCell ref="CG625:CL625"/>
    <mergeCell ref="CK460:CK463"/>
    <mergeCell ref="CK464:CK468"/>
    <mergeCell ref="CL429:CL434"/>
    <mergeCell ref="CL364:CL367"/>
    <mergeCell ref="CL368:CL376"/>
    <mergeCell ref="CK417:CK428"/>
    <mergeCell ref="CK219:CK220"/>
    <mergeCell ref="CK457:CK459"/>
    <mergeCell ref="CK447:CK456"/>
    <mergeCell ref="CK400:CK402"/>
    <mergeCell ref="CK301:CK306"/>
    <mergeCell ref="CK307:CK312"/>
    <mergeCell ref="CK313:CK331"/>
    <mergeCell ref="CK332:CK343"/>
    <mergeCell ref="CK344:CK348"/>
    <mergeCell ref="CK364:CK367"/>
    <mergeCell ref="CK252:CK255"/>
    <mergeCell ref="CK257:CK267"/>
    <mergeCell ref="CK291:CK293"/>
    <mergeCell ref="CL112:CL116"/>
    <mergeCell ref="CL189:CL200"/>
    <mergeCell ref="CL482:CL483"/>
    <mergeCell ref="CL484:CL486"/>
    <mergeCell ref="CL469:CL474"/>
    <mergeCell ref="CL475:CL481"/>
    <mergeCell ref="CL307:CL312"/>
    <mergeCell ref="CL403:CL416"/>
    <mergeCell ref="CL435:CL442"/>
    <mergeCell ref="CL332:CL343"/>
    <mergeCell ref="CL344:CL348"/>
    <mergeCell ref="CL349:CL355"/>
    <mergeCell ref="CL356:CL357"/>
    <mergeCell ref="CL358:CL363"/>
    <mergeCell ref="CL417:CL428"/>
    <mergeCell ref="CL400:CL402"/>
    <mergeCell ref="CL117:CL123"/>
    <mergeCell ref="CL291:CL293"/>
    <mergeCell ref="CL221:CL243"/>
    <mergeCell ref="CL244:CL251"/>
    <mergeCell ref="CL201:CL215"/>
    <mergeCell ref="CL219:CL220"/>
    <mergeCell ref="CL313:CL331"/>
    <mergeCell ref="CL377:CL399"/>
    <mergeCell ref="CL7:CL13"/>
    <mergeCell ref="CL14:CL18"/>
    <mergeCell ref="CL28:CL39"/>
    <mergeCell ref="CK429:CK434"/>
    <mergeCell ref="CL89:CL95"/>
    <mergeCell ref="CL96:CL97"/>
    <mergeCell ref="CL98:CL107"/>
    <mergeCell ref="CL108:CL111"/>
    <mergeCell ref="CL257:CL267"/>
    <mergeCell ref="CL294:CL297"/>
    <mergeCell ref="CL268:CL272"/>
    <mergeCell ref="CL273:CL275"/>
    <mergeCell ref="CL276:CL277"/>
    <mergeCell ref="CL252:CL255"/>
    <mergeCell ref="CL278:CL284"/>
    <mergeCell ref="CL285:CL290"/>
    <mergeCell ref="CL216:CL217"/>
    <mergeCell ref="CL66:CL81"/>
    <mergeCell ref="CL82:CL88"/>
    <mergeCell ref="CL57:CL65"/>
    <mergeCell ref="CL40:CL46"/>
    <mergeCell ref="CL47:CL54"/>
    <mergeCell ref="CK108:CK111"/>
    <mergeCell ref="CK112:CK116"/>
    <mergeCell ref="CF482:CF483"/>
    <mergeCell ref="CF484:CF486"/>
    <mergeCell ref="CF487:CF501"/>
    <mergeCell ref="CF502:CF522"/>
    <mergeCell ref="CF524:CF535"/>
    <mergeCell ref="CK221:CK243"/>
    <mergeCell ref="CK368:CK376"/>
    <mergeCell ref="CK377:CK399"/>
    <mergeCell ref="CK403:CK416"/>
    <mergeCell ref="CK358:CK363"/>
    <mergeCell ref="CK356:CK357"/>
    <mergeCell ref="CK285:CK290"/>
    <mergeCell ref="CK294:CK297"/>
    <mergeCell ref="CK298:CK300"/>
    <mergeCell ref="CK435:CK442"/>
    <mergeCell ref="CF447:CF456"/>
    <mergeCell ref="CK276:CK277"/>
    <mergeCell ref="CK278:CK284"/>
    <mergeCell ref="CF364:CF367"/>
    <mergeCell ref="CK268:CK272"/>
    <mergeCell ref="CF429:CF434"/>
    <mergeCell ref="CF313:CF331"/>
    <mergeCell ref="CK244:CK251"/>
    <mergeCell ref="CK349:CK355"/>
    <mergeCell ref="CK216:CK217"/>
    <mergeCell ref="CK117:CK123"/>
    <mergeCell ref="CK124:CK141"/>
    <mergeCell ref="CF469:CF474"/>
    <mergeCell ref="CF475:CF481"/>
    <mergeCell ref="CF201:CF215"/>
    <mergeCell ref="CF216:CF217"/>
    <mergeCell ref="CK142:CK152"/>
    <mergeCell ref="CK153:CK177"/>
    <mergeCell ref="CK178:CK188"/>
    <mergeCell ref="CK189:CK200"/>
    <mergeCell ref="CK201:CK215"/>
    <mergeCell ref="CF457:CF459"/>
    <mergeCell ref="CF460:CF463"/>
    <mergeCell ref="CF464:CF468"/>
    <mergeCell ref="CF435:CF442"/>
    <mergeCell ref="CK273:CK275"/>
    <mergeCell ref="CF358:CF363"/>
    <mergeCell ref="CF273:CF275"/>
    <mergeCell ref="CF291:CF293"/>
    <mergeCell ref="CF377:CF399"/>
    <mergeCell ref="CF400:CF402"/>
    <mergeCell ref="CF403:CF416"/>
    <mergeCell ref="CF417:CF428"/>
    <mergeCell ref="A108:A111"/>
    <mergeCell ref="A89:A95"/>
    <mergeCell ref="A142:A152"/>
    <mergeCell ref="C98:C107"/>
    <mergeCell ref="A112:A116"/>
    <mergeCell ref="A117:A123"/>
    <mergeCell ref="A82:A88"/>
    <mergeCell ref="CF98:CF107"/>
    <mergeCell ref="CK82:CK88"/>
    <mergeCell ref="CK89:CK95"/>
    <mergeCell ref="CK96:CK97"/>
    <mergeCell ref="CK98:CK107"/>
    <mergeCell ref="A96:A97"/>
    <mergeCell ref="C82:C88"/>
    <mergeCell ref="CF112:CF116"/>
    <mergeCell ref="CF124:CF141"/>
    <mergeCell ref="CF142:CF152"/>
    <mergeCell ref="CF178:CF188"/>
    <mergeCell ref="CF301:CF306"/>
    <mergeCell ref="CF276:CF277"/>
    <mergeCell ref="CF278:CF284"/>
    <mergeCell ref="CF349:CF355"/>
    <mergeCell ref="CF368:CF376"/>
    <mergeCell ref="CF356:CF357"/>
    <mergeCell ref="CF344:CF348"/>
    <mergeCell ref="CF332:CF343"/>
    <mergeCell ref="CF285:CF290"/>
    <mergeCell ref="CF219:CF220"/>
    <mergeCell ref="CF221:CF243"/>
    <mergeCell ref="CF244:CF251"/>
    <mergeCell ref="CF252:CF255"/>
    <mergeCell ref="CF307:CF312"/>
    <mergeCell ref="CF257:CF267"/>
    <mergeCell ref="CF294:CF297"/>
    <mergeCell ref="CF298:CF300"/>
    <mergeCell ref="CF268:CF272"/>
    <mergeCell ref="CF189:CF200"/>
    <mergeCell ref="A14:A18"/>
    <mergeCell ref="A66:A81"/>
    <mergeCell ref="C14:C18"/>
    <mergeCell ref="D1:H1"/>
    <mergeCell ref="D2:H2"/>
    <mergeCell ref="CF14:CF18"/>
    <mergeCell ref="AK3:AY3"/>
    <mergeCell ref="H3:M3"/>
    <mergeCell ref="BA3:BO3"/>
    <mergeCell ref="U3:AJ3"/>
    <mergeCell ref="A4:BU4"/>
    <mergeCell ref="CF7:CF13"/>
    <mergeCell ref="A7:A13"/>
    <mergeCell ref="C28:C39"/>
    <mergeCell ref="A19:A27"/>
    <mergeCell ref="C19:C27"/>
    <mergeCell ref="CF19:CF27"/>
    <mergeCell ref="A40:A46"/>
    <mergeCell ref="A57:A65"/>
    <mergeCell ref="A47:A54"/>
    <mergeCell ref="A28:A39"/>
    <mergeCell ref="C201:C215"/>
    <mergeCell ref="C216:C217"/>
    <mergeCell ref="C153:C177"/>
    <mergeCell ref="C108:C111"/>
    <mergeCell ref="C117:C123"/>
    <mergeCell ref="C112:C116"/>
    <mergeCell ref="C219:C220"/>
    <mergeCell ref="C221:C243"/>
    <mergeCell ref="C244:C251"/>
    <mergeCell ref="C189:C200"/>
    <mergeCell ref="C178:C188"/>
    <mergeCell ref="CF153:CF177"/>
    <mergeCell ref="CF108:CF111"/>
    <mergeCell ref="CF117:CF123"/>
    <mergeCell ref="C142:C152"/>
    <mergeCell ref="C124:C141"/>
    <mergeCell ref="A98:A107"/>
    <mergeCell ref="A464:A468"/>
    <mergeCell ref="A502:A522"/>
    <mergeCell ref="A475:A481"/>
    <mergeCell ref="A487:A501"/>
    <mergeCell ref="A257:A267"/>
    <mergeCell ref="A124:A141"/>
    <mergeCell ref="A221:A243"/>
    <mergeCell ref="A244:A251"/>
    <mergeCell ref="A219:A220"/>
    <mergeCell ref="A201:A215"/>
    <mergeCell ref="A216:A217"/>
    <mergeCell ref="A189:A200"/>
    <mergeCell ref="A252:A255"/>
    <mergeCell ref="A153:A177"/>
    <mergeCell ref="A291:A293"/>
    <mergeCell ref="A344:A348"/>
    <mergeCell ref="A349:A355"/>
    <mergeCell ref="A294:A297"/>
    <mergeCell ref="A276:A277"/>
    <mergeCell ref="A178:A188"/>
    <mergeCell ref="A469:A474"/>
    <mergeCell ref="A460:A463"/>
    <mergeCell ref="C435:C442"/>
    <mergeCell ref="A447:A456"/>
    <mergeCell ref="C368:C376"/>
    <mergeCell ref="C377:C399"/>
    <mergeCell ref="A417:A428"/>
    <mergeCell ref="A268:A272"/>
    <mergeCell ref="A273:A275"/>
    <mergeCell ref="A285:A290"/>
    <mergeCell ref="A356:A357"/>
    <mergeCell ref="A313:A331"/>
    <mergeCell ref="A278:A284"/>
    <mergeCell ref="A400:A402"/>
    <mergeCell ref="A429:A434"/>
    <mergeCell ref="A368:A376"/>
    <mergeCell ref="A435:A442"/>
    <mergeCell ref="A358:A363"/>
    <mergeCell ref="A301:A306"/>
    <mergeCell ref="A332:A343"/>
    <mergeCell ref="A307:A312"/>
    <mergeCell ref="C252:C255"/>
    <mergeCell ref="A364:A367"/>
    <mergeCell ref="C417:C428"/>
    <mergeCell ref="C298:C300"/>
    <mergeCell ref="C400:C402"/>
    <mergeCell ref="C403:C416"/>
    <mergeCell ref="C257:C267"/>
    <mergeCell ref="C429:C434"/>
    <mergeCell ref="C344:C348"/>
    <mergeCell ref="C313:C331"/>
    <mergeCell ref="C349:C355"/>
    <mergeCell ref="C356:C357"/>
    <mergeCell ref="C358:C363"/>
    <mergeCell ref="C291:C293"/>
    <mergeCell ref="C294:C297"/>
    <mergeCell ref="C285:C290"/>
    <mergeCell ref="C301:C306"/>
    <mergeCell ref="C268:C272"/>
    <mergeCell ref="C364:C367"/>
    <mergeCell ref="C273:C275"/>
    <mergeCell ref="C332:C343"/>
    <mergeCell ref="C276:C277"/>
    <mergeCell ref="C278:C284"/>
    <mergeCell ref="C307:C312"/>
    <mergeCell ref="A298:A300"/>
    <mergeCell ref="A604:A606"/>
    <mergeCell ref="A377:A399"/>
    <mergeCell ref="A403:A416"/>
    <mergeCell ref="A482:A483"/>
    <mergeCell ref="A536:A546"/>
    <mergeCell ref="A484:A486"/>
    <mergeCell ref="A601:A603"/>
    <mergeCell ref="A599:A600"/>
    <mergeCell ref="A561:A576"/>
    <mergeCell ref="A577:A586"/>
    <mergeCell ref="A587:A598"/>
    <mergeCell ref="A557:A560"/>
    <mergeCell ref="A524:A535"/>
    <mergeCell ref="A457:A459"/>
    <mergeCell ref="A547:A556"/>
    <mergeCell ref="CG4:CL4"/>
    <mergeCell ref="CD4:CF4"/>
    <mergeCell ref="CF28:CF39"/>
    <mergeCell ref="CF40:CF46"/>
    <mergeCell ref="CF96:CF97"/>
    <mergeCell ref="C40:C46"/>
    <mergeCell ref="C47:C54"/>
    <mergeCell ref="CK7:CK13"/>
    <mergeCell ref="C57:C65"/>
    <mergeCell ref="C7:C13"/>
    <mergeCell ref="CF47:CF54"/>
    <mergeCell ref="C66:C81"/>
    <mergeCell ref="CK57:CK65"/>
    <mergeCell ref="CK66:CK81"/>
    <mergeCell ref="CF57:CF65"/>
    <mergeCell ref="CF66:CF81"/>
    <mergeCell ref="CF82:CF88"/>
    <mergeCell ref="CF89:CF95"/>
    <mergeCell ref="CK14:CK18"/>
    <mergeCell ref="CK28:CK39"/>
    <mergeCell ref="CK47:CK54"/>
    <mergeCell ref="CK40:CK46"/>
    <mergeCell ref="C89:C95"/>
    <mergeCell ref="C96:C97"/>
    <mergeCell ref="C457:C459"/>
    <mergeCell ref="C447:C456"/>
    <mergeCell ref="C587:C598"/>
    <mergeCell ref="C599:C600"/>
    <mergeCell ref="C524:C535"/>
    <mergeCell ref="C536:C546"/>
    <mergeCell ref="C547:C556"/>
    <mergeCell ref="C557:C560"/>
    <mergeCell ref="C502:C522"/>
    <mergeCell ref="C460:C463"/>
    <mergeCell ref="C601:C603"/>
    <mergeCell ref="C604:C606"/>
    <mergeCell ref="C561:C576"/>
    <mergeCell ref="C577:C586"/>
    <mergeCell ref="C464:C468"/>
    <mergeCell ref="C469:C474"/>
    <mergeCell ref="C475:C481"/>
    <mergeCell ref="C482:C483"/>
    <mergeCell ref="C484:C486"/>
    <mergeCell ref="C487:C501"/>
  </mergeCells>
  <phoneticPr fontId="9" type="noConversion"/>
  <conditionalFormatting sqref="CH7:CH606">
    <cfRule type="cellIs" dxfId="3" priority="1" operator="between">
      <formula>0</formula>
      <formula>0.7</formula>
    </cfRule>
    <cfRule type="cellIs" dxfId="2" priority="2" operator="equal">
      <formula>"ΜΗ ΑΠΟΔΕΚΤΟ"</formula>
    </cfRule>
    <cfRule type="cellIs" dxfId="1" priority="3" operator="equal">
      <formula>"ΜΗ ΑΠΟΔΕΚΤΟ"</formula>
    </cfRule>
    <cfRule type="cellIs" dxfId="0" priority="4" operator="equal">
      <formula>"ΜΗ ΑΠΟΔΕΚΤΟ"</formula>
    </cfRule>
  </conditionalFormatting>
  <pageMargins left="3.937007874015748E-2" right="3.937007874015748E-2" top="0.3543307086614173" bottom="0.3543307086614173" header="0.31496062992125984" footer="0.31496062992125984"/>
  <pageSetup paperSize="8" scale="80" fitToHeight="0" orientation="landscape" r:id="rId1"/>
  <rowBreaks count="10" manualBreakCount="10">
    <brk id="65" max="88" man="1"/>
    <brk id="123" max="88" man="1"/>
    <brk id="188" max="88" man="1"/>
    <brk id="251" max="88" man="1"/>
    <brk id="300" max="88" man="1"/>
    <brk id="348" max="88" man="1"/>
    <brk id="399" max="88" man="1"/>
    <brk id="450" max="88" man="1"/>
    <brk id="501" max="88" man="1"/>
    <brk id="560" max="8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ΤΜΗΜΑ Π2 - ΥΔΡΑΥΛΙΚΑ ΕΞΑΡΤΗΜΑΤΑ</vt:lpstr>
      <vt:lpstr>'ΤΜΗΜΑ Π2 - ΥΔΡΑΥΛΙΚΑ ΕΞΑΡΤΗΜΑΤΑ'!Print_Area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2018-01-11T12:57:31Z</cp:lastPrinted>
  <dcterms:created xsi:type="dcterms:W3CDTF">2016-05-13T11:40:50Z</dcterms:created>
  <dcterms:modified xsi:type="dcterms:W3CDTF">2018-02-04T17:40:19Z</dcterms:modified>
</cp:coreProperties>
</file>