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785" yWindow="45" windowWidth="10755" windowHeight="10110"/>
  </bookViews>
  <sheets>
    <sheet name="ΤΜΗΜΑ Π1 - ΣΩΛΗΝΩΣΕΙΣ" sheetId="3" r:id="rId1"/>
  </sheets>
  <definedNames>
    <definedName name="_xlnm.Print_Area" localSheetId="0">'ΤΜΗΜΑ Π1 - ΣΩΛΗΝΩΣΕΙΣ'!$A$1:$CL$132</definedName>
  </definedNames>
  <calcPr calcId="145621"/>
</workbook>
</file>

<file path=xl/calcChain.xml><?xml version="1.0" encoding="utf-8"?>
<calcChain xmlns="http://schemas.openxmlformats.org/spreadsheetml/2006/main">
  <c r="CH27" i="3" l="1"/>
  <c r="CI27" i="3" s="1"/>
  <c r="CJ27" i="3" s="1"/>
  <c r="CH28" i="3"/>
  <c r="CI28" i="3" s="1"/>
  <c r="CJ28" i="3" s="1"/>
  <c r="CH29" i="3"/>
  <c r="CI29" i="3" s="1"/>
  <c r="CJ29" i="3" s="1"/>
  <c r="CH30" i="3"/>
  <c r="CI30" i="3" s="1"/>
  <c r="CJ30" i="3" s="1"/>
  <c r="CH31" i="3"/>
  <c r="CI31" i="3" s="1"/>
  <c r="CJ31" i="3" s="1"/>
  <c r="CH32" i="3"/>
  <c r="CI32" i="3" s="1"/>
  <c r="CJ32" i="3" s="1"/>
  <c r="CH33" i="3"/>
  <c r="CI33" i="3" s="1"/>
  <c r="CJ33" i="3" s="1"/>
  <c r="CH34" i="3"/>
  <c r="CI34" i="3" s="1"/>
  <c r="CJ34" i="3" s="1"/>
  <c r="CH35" i="3"/>
  <c r="CI35" i="3" s="1"/>
  <c r="CJ35" i="3" s="1"/>
  <c r="CH36" i="3"/>
  <c r="CI36" i="3" s="1"/>
  <c r="CJ36" i="3" s="1"/>
  <c r="CH37" i="3"/>
  <c r="CI37" i="3" s="1"/>
  <c r="CJ37" i="3" s="1"/>
  <c r="CE27" i="3"/>
  <c r="CE28" i="3"/>
  <c r="CE29" i="3"/>
  <c r="CE30" i="3"/>
  <c r="CE31" i="3"/>
  <c r="CE32" i="3"/>
  <c r="CE33" i="3"/>
  <c r="CE34" i="3"/>
  <c r="CE35" i="3"/>
  <c r="CE36" i="3"/>
  <c r="CE37" i="3"/>
  <c r="CB36" i="3"/>
  <c r="CA36" i="3"/>
  <c r="CD36" i="3" s="1"/>
  <c r="BM36" i="3"/>
  <c r="BO36" i="3" s="1"/>
  <c r="AZ36" i="3"/>
  <c r="AW36" i="3"/>
  <c r="W36" i="3"/>
  <c r="AG36" i="3" s="1"/>
  <c r="L36" i="3"/>
  <c r="BS36" i="3" l="1"/>
  <c r="AJ36" i="3"/>
  <c r="CH7" i="3"/>
  <c r="CI7" i="3" s="1"/>
  <c r="CH8" i="3"/>
  <c r="CI8" i="3" s="1"/>
  <c r="CH9" i="3"/>
  <c r="CI9" i="3" s="1"/>
  <c r="CJ9" i="3" s="1"/>
  <c r="CH10" i="3"/>
  <c r="CI10" i="3" s="1"/>
  <c r="CJ10" i="3" s="1"/>
  <c r="CH11" i="3"/>
  <c r="CI11" i="3" s="1"/>
  <c r="CJ11" i="3" s="1"/>
  <c r="CH12" i="3"/>
  <c r="CI12" i="3" s="1"/>
  <c r="CJ12" i="3" s="1"/>
  <c r="CH13" i="3"/>
  <c r="CI13" i="3" s="1"/>
  <c r="CJ13" i="3" s="1"/>
  <c r="CH14" i="3"/>
  <c r="CI14" i="3" s="1"/>
  <c r="CH15" i="3"/>
  <c r="CI15" i="3" s="1"/>
  <c r="CH16" i="3"/>
  <c r="CI16" i="3" s="1"/>
  <c r="CJ16" i="3" s="1"/>
  <c r="CH17" i="3"/>
  <c r="CI17" i="3" s="1"/>
  <c r="CJ17" i="3" s="1"/>
  <c r="CH18" i="3"/>
  <c r="CI18" i="3" s="1"/>
  <c r="CH19" i="3"/>
  <c r="CI19" i="3" s="1"/>
  <c r="CH20" i="3"/>
  <c r="CI20" i="3" s="1"/>
  <c r="CJ20" i="3" s="1"/>
  <c r="CH21" i="3"/>
  <c r="CI21" i="3" s="1"/>
  <c r="CH22" i="3"/>
  <c r="CI22" i="3" s="1"/>
  <c r="CH23" i="3"/>
  <c r="CI23" i="3" s="1"/>
  <c r="CH24" i="3"/>
  <c r="CI24" i="3" s="1"/>
  <c r="CH25" i="3"/>
  <c r="CI25" i="3" s="1"/>
  <c r="CJ25" i="3" s="1"/>
  <c r="CH26" i="3"/>
  <c r="CI26" i="3" s="1"/>
  <c r="CH38" i="3"/>
  <c r="CI38" i="3" s="1"/>
  <c r="CJ38" i="3" s="1"/>
  <c r="CH39" i="3"/>
  <c r="CI39" i="3" s="1"/>
  <c r="CH40" i="3"/>
  <c r="CI40" i="3" s="1"/>
  <c r="CJ40" i="3" s="1"/>
  <c r="CH41" i="3"/>
  <c r="CI41" i="3" s="1"/>
  <c r="CJ41" i="3" s="1"/>
  <c r="CH42" i="3"/>
  <c r="CI42" i="3" s="1"/>
  <c r="CJ42" i="3" s="1"/>
  <c r="CH43" i="3"/>
  <c r="CI43" i="3" s="1"/>
  <c r="CJ43" i="3" s="1"/>
  <c r="CH44" i="3"/>
  <c r="CI44" i="3" s="1"/>
  <c r="CJ44" i="3" s="1"/>
  <c r="CH45" i="3"/>
  <c r="CI45" i="3" s="1"/>
  <c r="CJ45" i="3" s="1"/>
  <c r="CH46" i="3"/>
  <c r="CI46" i="3" s="1"/>
  <c r="CJ46" i="3" s="1"/>
  <c r="CH47" i="3"/>
  <c r="CI47" i="3" s="1"/>
  <c r="CJ47" i="3" s="1"/>
  <c r="CH48" i="3"/>
  <c r="CI48" i="3" s="1"/>
  <c r="CH49" i="3"/>
  <c r="CI49" i="3" s="1"/>
  <c r="CJ49" i="3" s="1"/>
  <c r="CH50" i="3"/>
  <c r="CI50" i="3" s="1"/>
  <c r="CJ50" i="3" s="1"/>
  <c r="CH51" i="3"/>
  <c r="CI51" i="3" s="1"/>
  <c r="CH52" i="3"/>
  <c r="CI52" i="3" s="1"/>
  <c r="CH53" i="3"/>
  <c r="CI53" i="3" s="1"/>
  <c r="CH54" i="3"/>
  <c r="CI54" i="3" s="1"/>
  <c r="CJ54" i="3" s="1"/>
  <c r="CH55" i="3"/>
  <c r="CI55" i="3" s="1"/>
  <c r="CJ55" i="3" s="1"/>
  <c r="CH56" i="3"/>
  <c r="CI56" i="3" s="1"/>
  <c r="CJ56" i="3" s="1"/>
  <c r="CH57" i="3"/>
  <c r="CI57" i="3" s="1"/>
  <c r="CJ57" i="3" s="1"/>
  <c r="CH58" i="3"/>
  <c r="CI58" i="3" s="1"/>
  <c r="CJ58" i="3" s="1"/>
  <c r="CH59" i="3"/>
  <c r="CI59" i="3" s="1"/>
  <c r="CJ59" i="3" s="1"/>
  <c r="CH60" i="3"/>
  <c r="CI60" i="3" s="1"/>
  <c r="CJ60" i="3" s="1"/>
  <c r="CH61" i="3"/>
  <c r="CI61" i="3" s="1"/>
  <c r="CJ61" i="3" s="1"/>
  <c r="CH62" i="3"/>
  <c r="CI62" i="3" s="1"/>
  <c r="CJ62" i="3" s="1"/>
  <c r="CH63" i="3"/>
  <c r="CI63" i="3" s="1"/>
  <c r="CJ63" i="3" s="1"/>
  <c r="CH64" i="3"/>
  <c r="CI64" i="3" s="1"/>
  <c r="CJ64" i="3" s="1"/>
  <c r="CH65" i="3"/>
  <c r="CI65" i="3" s="1"/>
  <c r="CJ65" i="3" s="1"/>
  <c r="CH66" i="3"/>
  <c r="CI66" i="3" s="1"/>
  <c r="CJ66" i="3" s="1"/>
  <c r="CH67" i="3"/>
  <c r="CI67" i="3" s="1"/>
  <c r="CH68" i="3"/>
  <c r="CI68" i="3" s="1"/>
  <c r="CJ68" i="3" s="1"/>
  <c r="CH69" i="3"/>
  <c r="CI69" i="3" s="1"/>
  <c r="CJ69" i="3" s="1"/>
  <c r="CH70" i="3"/>
  <c r="CI70" i="3" s="1"/>
  <c r="CH71" i="3"/>
  <c r="CI71" i="3" s="1"/>
  <c r="CJ71" i="3" s="1"/>
  <c r="CH72" i="3"/>
  <c r="CI72" i="3" s="1"/>
  <c r="CJ72" i="3" s="1"/>
  <c r="CH73" i="3"/>
  <c r="CI73" i="3" s="1"/>
  <c r="CJ73" i="3" s="1"/>
  <c r="CH74" i="3"/>
  <c r="CI74" i="3" s="1"/>
  <c r="CJ74" i="3" s="1"/>
  <c r="CH75" i="3"/>
  <c r="CI75" i="3" s="1"/>
  <c r="CH76" i="3"/>
  <c r="CI76" i="3" s="1"/>
  <c r="CJ76" i="3" s="1"/>
  <c r="CH77" i="3"/>
  <c r="CI77" i="3" s="1"/>
  <c r="CJ77" i="3" s="1"/>
  <c r="CH78" i="3"/>
  <c r="CI78" i="3" s="1"/>
  <c r="CJ78" i="3" s="1"/>
  <c r="CH79" i="3"/>
  <c r="CI79" i="3" s="1"/>
  <c r="CH80" i="3"/>
  <c r="CI80" i="3" s="1"/>
  <c r="CJ80" i="3" s="1"/>
  <c r="CH81" i="3"/>
  <c r="CI81" i="3" s="1"/>
  <c r="CH82" i="3"/>
  <c r="CI82" i="3" s="1"/>
  <c r="CH83" i="3"/>
  <c r="CI83" i="3" s="1"/>
  <c r="CJ83" i="3" s="1"/>
  <c r="CH84" i="3"/>
  <c r="CI84" i="3" s="1"/>
  <c r="CH85" i="3"/>
  <c r="CI85" i="3" s="1"/>
  <c r="CJ85" i="3" s="1"/>
  <c r="CH86" i="3"/>
  <c r="CI86" i="3" s="1"/>
  <c r="CH87" i="3"/>
  <c r="CI87" i="3" s="1"/>
  <c r="CJ87" i="3" s="1"/>
  <c r="CH88" i="3"/>
  <c r="CI88" i="3" s="1"/>
  <c r="CH89" i="3"/>
  <c r="CI89" i="3" s="1"/>
  <c r="CH90" i="3"/>
  <c r="CI90" i="3" s="1"/>
  <c r="CJ90" i="3" s="1"/>
  <c r="CH91" i="3"/>
  <c r="CI91" i="3" s="1"/>
  <c r="CJ91" i="3" s="1"/>
  <c r="CH92" i="3"/>
  <c r="CI92" i="3" s="1"/>
  <c r="CH93" i="3"/>
  <c r="CI93" i="3" s="1"/>
  <c r="CJ93" i="3" s="1"/>
  <c r="CH94" i="3"/>
  <c r="CI94" i="3" s="1"/>
  <c r="CH95" i="3"/>
  <c r="CI95" i="3" s="1"/>
  <c r="CJ95" i="3" s="1"/>
  <c r="CH96" i="3"/>
  <c r="CI96" i="3" s="1"/>
  <c r="CJ96" i="3" s="1"/>
  <c r="CH97" i="3"/>
  <c r="CI97" i="3" s="1"/>
  <c r="CH98" i="3"/>
  <c r="CI98" i="3" s="1"/>
  <c r="CH99" i="3"/>
  <c r="CI99" i="3" s="1"/>
  <c r="CH100" i="3"/>
  <c r="CI100" i="3" s="1"/>
  <c r="CH101" i="3"/>
  <c r="CI101" i="3" s="1"/>
  <c r="CH102" i="3"/>
  <c r="CI102" i="3" s="1"/>
  <c r="CH103" i="3"/>
  <c r="CI103" i="3" s="1"/>
  <c r="CH104" i="3"/>
  <c r="CI104" i="3" s="1"/>
  <c r="CH105" i="3"/>
  <c r="CI105" i="3" s="1"/>
  <c r="CH106" i="3"/>
  <c r="CI106" i="3" s="1"/>
  <c r="CH107" i="3"/>
  <c r="CI107" i="3" s="1"/>
  <c r="CJ107" i="3" s="1"/>
  <c r="CH108" i="3"/>
  <c r="CI108" i="3" s="1"/>
  <c r="CJ108" i="3" s="1"/>
  <c r="CH109" i="3"/>
  <c r="CI109" i="3" s="1"/>
  <c r="CJ109" i="3" s="1"/>
  <c r="CA97" i="3" l="1"/>
  <c r="BU97" i="3"/>
  <c r="CJ97" i="3" s="1"/>
  <c r="BT97" i="3"/>
  <c r="BM97" i="3"/>
  <c r="BO97" i="3" s="1"/>
  <c r="AN97" i="3"/>
  <c r="AW97" i="3" s="1"/>
  <c r="AZ97" i="3" s="1"/>
  <c r="AG97" i="3"/>
  <c r="S97" i="3"/>
  <c r="T97" i="3" s="1"/>
  <c r="O97" i="3"/>
  <c r="Q97" i="3" s="1"/>
  <c r="R97" i="3" s="1"/>
  <c r="N97" i="3"/>
  <c r="P97" i="3" s="1"/>
  <c r="M97" i="3"/>
  <c r="L97" i="3" s="1"/>
  <c r="J97" i="3"/>
  <c r="CB97" i="3" s="1"/>
  <c r="CD97" i="3" s="1"/>
  <c r="CA95" i="3"/>
  <c r="BM95" i="3"/>
  <c r="BO95" i="3" s="1"/>
  <c r="AW95" i="3"/>
  <c r="AZ95" i="3" s="1"/>
  <c r="AG95" i="3"/>
  <c r="AJ95" i="3" s="1"/>
  <c r="S95" i="3"/>
  <c r="T95" i="3" s="1"/>
  <c r="O95" i="3"/>
  <c r="Q95" i="3" s="1"/>
  <c r="R95" i="3" s="1"/>
  <c r="N95" i="3"/>
  <c r="P95" i="3" s="1"/>
  <c r="M95" i="3"/>
  <c r="L95" i="3" s="1"/>
  <c r="J95" i="3"/>
  <c r="CB95" i="3" s="1"/>
  <c r="CA93" i="3"/>
  <c r="BM93" i="3"/>
  <c r="BO93" i="3" s="1"/>
  <c r="AW93" i="3"/>
  <c r="AZ93" i="3" s="1"/>
  <c r="AG93" i="3"/>
  <c r="S93" i="3"/>
  <c r="T93" i="3" s="1"/>
  <c r="O93" i="3"/>
  <c r="Q93" i="3" s="1"/>
  <c r="R93" i="3" s="1"/>
  <c r="N93" i="3"/>
  <c r="P93" i="3" s="1"/>
  <c r="M93" i="3"/>
  <c r="L93" i="3" s="1"/>
  <c r="J93" i="3"/>
  <c r="CB93" i="3" s="1"/>
  <c r="CB96" i="3"/>
  <c r="CA96" i="3"/>
  <c r="BT96" i="3"/>
  <c r="BM96" i="3"/>
  <c r="BO96" i="3" s="1"/>
  <c r="AW96" i="3"/>
  <c r="AZ96" i="3" s="1"/>
  <c r="AG96" i="3"/>
  <c r="AJ96" i="3" s="1"/>
  <c r="L96" i="3"/>
  <c r="CB10" i="3"/>
  <c r="CA10" i="3"/>
  <c r="BT10" i="3"/>
  <c r="BM10" i="3"/>
  <c r="BO10" i="3" s="1"/>
  <c r="AW10" i="3"/>
  <c r="AZ10" i="3" s="1"/>
  <c r="AG10" i="3"/>
  <c r="AJ10" i="3" s="1"/>
  <c r="L10" i="3"/>
  <c r="CB9" i="3"/>
  <c r="CA9" i="3"/>
  <c r="BT9" i="3"/>
  <c r="BG9" i="3"/>
  <c r="BM9" i="3" s="1"/>
  <c r="BO9" i="3" s="1"/>
  <c r="AW9" i="3"/>
  <c r="AZ9" i="3" s="1"/>
  <c r="AG9" i="3"/>
  <c r="L9" i="3"/>
  <c r="CA8" i="3"/>
  <c r="BU8" i="3"/>
  <c r="CJ8" i="3" s="1"/>
  <c r="BT8" i="3"/>
  <c r="BM8" i="3"/>
  <c r="BO8" i="3" s="1"/>
  <c r="AW8" i="3"/>
  <c r="AZ8" i="3" s="1"/>
  <c r="AG8" i="3"/>
  <c r="AJ8" i="3" s="1"/>
  <c r="S8" i="3"/>
  <c r="T8" i="3" s="1"/>
  <c r="O8" i="3"/>
  <c r="Q8" i="3" s="1"/>
  <c r="R8" i="3" s="1"/>
  <c r="N8" i="3"/>
  <c r="P8" i="3" s="1"/>
  <c r="M8" i="3"/>
  <c r="L8" i="3" s="1"/>
  <c r="J8" i="3"/>
  <c r="CB8" i="3" s="1"/>
  <c r="CB7" i="3"/>
  <c r="CA7" i="3"/>
  <c r="BU7" i="3"/>
  <c r="CJ7" i="3" s="1"/>
  <c r="BT7" i="3"/>
  <c r="BM7" i="3"/>
  <c r="BO7" i="3" s="1"/>
  <c r="AW7" i="3"/>
  <c r="AG7" i="3"/>
  <c r="AJ7" i="3" s="1"/>
  <c r="L7" i="3"/>
  <c r="CD7" i="3" l="1"/>
  <c r="CD95" i="3"/>
  <c r="CE95" i="3" s="1"/>
  <c r="BS97" i="3"/>
  <c r="BS93" i="3"/>
  <c r="CE97" i="3"/>
  <c r="AJ97" i="3"/>
  <c r="BS95" i="3"/>
  <c r="CD96" i="3"/>
  <c r="CE96" i="3" s="1"/>
  <c r="CD93" i="3"/>
  <c r="AJ93" i="3"/>
  <c r="BS96" i="3"/>
  <c r="BS7" i="3"/>
  <c r="BS9" i="3"/>
  <c r="CD10" i="3"/>
  <c r="AJ9" i="3"/>
  <c r="CD9" i="3"/>
  <c r="CE9" i="3" s="1"/>
  <c r="CE7" i="3"/>
  <c r="CD8" i="3"/>
  <c r="BS8" i="3"/>
  <c r="BS10" i="3"/>
  <c r="AZ7" i="3"/>
  <c r="CA11" i="3"/>
  <c r="J11" i="3"/>
  <c r="CB11" i="3" s="1"/>
  <c r="CA12" i="3"/>
  <c r="J12" i="3"/>
  <c r="CB12" i="3" s="1"/>
  <c r="CA13" i="3"/>
  <c r="CB13" i="3"/>
  <c r="BU14" i="3"/>
  <c r="CJ14" i="3" s="1"/>
  <c r="CA14" i="3"/>
  <c r="CB14" i="3"/>
  <c r="BU15" i="3"/>
  <c r="CJ15" i="3" s="1"/>
  <c r="CA15" i="3"/>
  <c r="J15" i="3"/>
  <c r="CB15" i="3" s="1"/>
  <c r="CA16" i="3"/>
  <c r="CB16" i="3"/>
  <c r="CA17" i="3"/>
  <c r="CB17" i="3"/>
  <c r="BU18" i="3"/>
  <c r="CJ18" i="3" s="1"/>
  <c r="CA18" i="3"/>
  <c r="J18" i="3"/>
  <c r="CB18" i="3" s="1"/>
  <c r="BU19" i="3"/>
  <c r="CJ19" i="3" s="1"/>
  <c r="CA19" i="3"/>
  <c r="J19" i="3"/>
  <c r="CB19" i="3" s="1"/>
  <c r="CA20" i="3"/>
  <c r="CB20" i="3"/>
  <c r="CJ21" i="3"/>
  <c r="CA21" i="3"/>
  <c r="J21" i="3"/>
  <c r="CB21" i="3" s="1"/>
  <c r="BU22" i="3"/>
  <c r="CJ22" i="3" s="1"/>
  <c r="CA22" i="3"/>
  <c r="CB22" i="3"/>
  <c r="CJ23" i="3"/>
  <c r="CA23" i="3"/>
  <c r="J23" i="3"/>
  <c r="CB23" i="3" s="1"/>
  <c r="BU24" i="3"/>
  <c r="CJ24" i="3" s="1"/>
  <c r="CA24" i="3"/>
  <c r="J24" i="3"/>
  <c r="CB24" i="3" s="1"/>
  <c r="CA25" i="3"/>
  <c r="CB25" i="3"/>
  <c r="BU26" i="3"/>
  <c r="CJ26" i="3" s="1"/>
  <c r="CA26" i="3"/>
  <c r="J26" i="3"/>
  <c r="CB26" i="3" s="1"/>
  <c r="BU29" i="3"/>
  <c r="CA29" i="3"/>
  <c r="J29" i="3"/>
  <c r="CB29" i="3" s="1"/>
  <c r="BU34" i="3"/>
  <c r="CA34" i="3"/>
  <c r="J34" i="3"/>
  <c r="CB34" i="3"/>
  <c r="CA37" i="3"/>
  <c r="CB37" i="3"/>
  <c r="CA38" i="3"/>
  <c r="J38" i="3"/>
  <c r="CB38" i="3" s="1"/>
  <c r="BU39" i="3"/>
  <c r="CJ39" i="3" s="1"/>
  <c r="CA39" i="3"/>
  <c r="J39" i="3"/>
  <c r="CB39" i="3" s="1"/>
  <c r="CA40" i="3"/>
  <c r="CB40" i="3"/>
  <c r="CA41" i="3"/>
  <c r="CB41" i="3"/>
  <c r="CA42" i="3"/>
  <c r="J42" i="3"/>
  <c r="CB42" i="3" s="1"/>
  <c r="CA43" i="3"/>
  <c r="CB43" i="3"/>
  <c r="CA44" i="3"/>
  <c r="J44" i="3"/>
  <c r="CB44" i="3" s="1"/>
  <c r="CA45" i="3"/>
  <c r="J45" i="3"/>
  <c r="CB45" i="3" s="1"/>
  <c r="CA46" i="3"/>
  <c r="J46" i="3"/>
  <c r="CB46" i="3" s="1"/>
  <c r="CA47" i="3"/>
  <c r="J47" i="3"/>
  <c r="CB47" i="3" s="1"/>
  <c r="BU48" i="3"/>
  <c r="CJ48" i="3" s="1"/>
  <c r="CA48" i="3"/>
  <c r="J48" i="3"/>
  <c r="CB48" i="3" s="1"/>
  <c r="CA49" i="3"/>
  <c r="J49" i="3"/>
  <c r="CB49" i="3" s="1"/>
  <c r="CA50" i="3"/>
  <c r="CB50" i="3"/>
  <c r="CJ51" i="3"/>
  <c r="CA51" i="3"/>
  <c r="J51" i="3"/>
  <c r="CB51" i="3" s="1"/>
  <c r="BU52" i="3"/>
  <c r="CJ52" i="3" s="1"/>
  <c r="CA52" i="3"/>
  <c r="J52" i="3"/>
  <c r="CB52" i="3" s="1"/>
  <c r="BU53" i="3"/>
  <c r="CJ53" i="3" s="1"/>
  <c r="CA53" i="3"/>
  <c r="CB53" i="3"/>
  <c r="CA54" i="3"/>
  <c r="J54" i="3"/>
  <c r="CB54" i="3" s="1"/>
  <c r="CA55" i="3"/>
  <c r="J55" i="3"/>
  <c r="CB55" i="3" s="1"/>
  <c r="CA56" i="3"/>
  <c r="J56" i="3"/>
  <c r="CB56" i="3" s="1"/>
  <c r="CA57" i="3"/>
  <c r="CB57" i="3"/>
  <c r="CA58" i="3"/>
  <c r="J58" i="3"/>
  <c r="CB58" i="3" s="1"/>
  <c r="CA59" i="3"/>
  <c r="J59" i="3"/>
  <c r="CB59" i="3" s="1"/>
  <c r="CA60" i="3"/>
  <c r="J60" i="3"/>
  <c r="CB60" i="3" s="1"/>
  <c r="CA61" i="3"/>
  <c r="J61" i="3"/>
  <c r="CB61" i="3" s="1"/>
  <c r="CA62" i="3"/>
  <c r="J62" i="3"/>
  <c r="CB62" i="3" s="1"/>
  <c r="CA63" i="3"/>
  <c r="J63" i="3"/>
  <c r="CB63" i="3" s="1"/>
  <c r="CA64" i="3"/>
  <c r="J64" i="3"/>
  <c r="CB64" i="3" s="1"/>
  <c r="CA65" i="3"/>
  <c r="J65" i="3"/>
  <c r="CB65" i="3" s="1"/>
  <c r="CA66" i="3"/>
  <c r="CB66" i="3"/>
  <c r="BU67" i="3"/>
  <c r="CJ67" i="3" s="1"/>
  <c r="CA67" i="3"/>
  <c r="J67" i="3"/>
  <c r="CB67" i="3" s="1"/>
  <c r="CA68" i="3"/>
  <c r="J68" i="3"/>
  <c r="CB68" i="3" s="1"/>
  <c r="CA69" i="3"/>
  <c r="J69" i="3"/>
  <c r="CB69" i="3" s="1"/>
  <c r="BU70" i="3"/>
  <c r="CJ70" i="3" s="1"/>
  <c r="CA70" i="3"/>
  <c r="CB70" i="3"/>
  <c r="CA71" i="3"/>
  <c r="J71" i="3"/>
  <c r="CB71" i="3" s="1"/>
  <c r="CA72" i="3"/>
  <c r="J72" i="3"/>
  <c r="CB72" i="3" s="1"/>
  <c r="CA73" i="3"/>
  <c r="J73" i="3"/>
  <c r="CB73" i="3" s="1"/>
  <c r="CA74" i="3"/>
  <c r="J74" i="3"/>
  <c r="CB74" i="3" s="1"/>
  <c r="BU75" i="3"/>
  <c r="CJ75" i="3" s="1"/>
  <c r="CA75" i="3"/>
  <c r="CB75" i="3"/>
  <c r="CA76" i="3"/>
  <c r="CB76" i="3"/>
  <c r="CA77" i="3"/>
  <c r="J77" i="3"/>
  <c r="CB77" i="3" s="1"/>
  <c r="CA78" i="3"/>
  <c r="CB78" i="3"/>
  <c r="BU79" i="3"/>
  <c r="CJ79" i="3" s="1"/>
  <c r="CA79" i="3"/>
  <c r="J79" i="3"/>
  <c r="CB79" i="3" s="1"/>
  <c r="CA80" i="3"/>
  <c r="CB80" i="3"/>
  <c r="BU81" i="3"/>
  <c r="CJ81" i="3" s="1"/>
  <c r="CA81" i="3"/>
  <c r="CB81" i="3"/>
  <c r="BU82" i="3"/>
  <c r="CJ82" i="3" s="1"/>
  <c r="CA82" i="3"/>
  <c r="CB82" i="3"/>
  <c r="CA83" i="3"/>
  <c r="CB83" i="3"/>
  <c r="BU84" i="3"/>
  <c r="CJ84" i="3" s="1"/>
  <c r="CA84" i="3"/>
  <c r="CB84" i="3"/>
  <c r="CA85" i="3"/>
  <c r="J85" i="3"/>
  <c r="CB85" i="3" s="1"/>
  <c r="BU86" i="3"/>
  <c r="CJ86" i="3" s="1"/>
  <c r="CA86" i="3"/>
  <c r="CB86" i="3"/>
  <c r="CA87" i="3"/>
  <c r="J87" i="3"/>
  <c r="CB87" i="3" s="1"/>
  <c r="BU88" i="3"/>
  <c r="CJ88" i="3" s="1"/>
  <c r="CA88" i="3"/>
  <c r="CB88" i="3"/>
  <c r="BU89" i="3"/>
  <c r="CJ89" i="3" s="1"/>
  <c r="CA89" i="3"/>
  <c r="CB89" i="3"/>
  <c r="CA90" i="3"/>
  <c r="J90" i="3"/>
  <c r="CB90" i="3" s="1"/>
  <c r="CA91" i="3"/>
  <c r="J91" i="3"/>
  <c r="CB91" i="3" s="1"/>
  <c r="BU92" i="3"/>
  <c r="CJ92" i="3" s="1"/>
  <c r="CA92" i="3"/>
  <c r="CB92" i="3"/>
  <c r="BU94" i="3"/>
  <c r="CJ94" i="3" s="1"/>
  <c r="CA94" i="3"/>
  <c r="CB94" i="3"/>
  <c r="BU98" i="3"/>
  <c r="BU99" i="3"/>
  <c r="CJ99" i="3" s="1"/>
  <c r="CA99" i="3"/>
  <c r="J99" i="3"/>
  <c r="CB99" i="3" s="1"/>
  <c r="BU100" i="3"/>
  <c r="CJ100" i="3" s="1"/>
  <c r="CA100" i="3"/>
  <c r="CB100" i="3"/>
  <c r="BU101" i="3"/>
  <c r="CJ101" i="3" s="1"/>
  <c r="CA101" i="3"/>
  <c r="CB101" i="3"/>
  <c r="BU102" i="3"/>
  <c r="CJ102" i="3" s="1"/>
  <c r="CA102" i="3"/>
  <c r="CB102" i="3"/>
  <c r="BU103" i="3"/>
  <c r="CJ103" i="3" s="1"/>
  <c r="CA103" i="3"/>
  <c r="J103" i="3"/>
  <c r="CB103" i="3" s="1"/>
  <c r="BU104" i="3"/>
  <c r="CJ104" i="3" s="1"/>
  <c r="CA104" i="3"/>
  <c r="J104" i="3"/>
  <c r="CB104" i="3" s="1"/>
  <c r="BU105" i="3"/>
  <c r="CJ105" i="3" s="1"/>
  <c r="CA105" i="3"/>
  <c r="J105" i="3"/>
  <c r="CB105" i="3" s="1"/>
  <c r="BU106" i="3"/>
  <c r="CJ106" i="3" s="1"/>
  <c r="CA106" i="3"/>
  <c r="J106" i="3"/>
  <c r="CB106" i="3" s="1"/>
  <c r="CA107" i="3"/>
  <c r="CB107" i="3"/>
  <c r="CA108" i="3"/>
  <c r="CB108" i="3"/>
  <c r="CA109" i="3"/>
  <c r="CB109" i="3"/>
  <c r="N11" i="3"/>
  <c r="P11" i="3" s="1"/>
  <c r="O11" i="3"/>
  <c r="Q11" i="3" s="1"/>
  <c r="R11" i="3" s="1"/>
  <c r="S11" i="3"/>
  <c r="T11" i="3" s="1"/>
  <c r="N12" i="3"/>
  <c r="P12" i="3" s="1"/>
  <c r="O12" i="3"/>
  <c r="Q12" i="3" s="1"/>
  <c r="R12" i="3" s="1"/>
  <c r="S12" i="3"/>
  <c r="T12" i="3" s="1"/>
  <c r="N15" i="3"/>
  <c r="P15" i="3" s="1"/>
  <c r="O15" i="3"/>
  <c r="Q15" i="3" s="1"/>
  <c r="R15" i="3" s="1"/>
  <c r="S15" i="3"/>
  <c r="T15" i="3" s="1"/>
  <c r="N18" i="3"/>
  <c r="P18" i="3" s="1"/>
  <c r="O18" i="3"/>
  <c r="Q18" i="3" s="1"/>
  <c r="R18" i="3" s="1"/>
  <c r="S18" i="3"/>
  <c r="T18" i="3" s="1"/>
  <c r="N19" i="3"/>
  <c r="P19" i="3" s="1"/>
  <c r="O19" i="3"/>
  <c r="Q19" i="3" s="1"/>
  <c r="R19" i="3" s="1"/>
  <c r="S19" i="3"/>
  <c r="T19" i="3" s="1"/>
  <c r="N21" i="3"/>
  <c r="P21" i="3" s="1"/>
  <c r="O21" i="3"/>
  <c r="Q21" i="3" s="1"/>
  <c r="R21" i="3" s="1"/>
  <c r="S21" i="3"/>
  <c r="T21" i="3" s="1"/>
  <c r="N23" i="3"/>
  <c r="P23" i="3" s="1"/>
  <c r="O23" i="3"/>
  <c r="Q23" i="3" s="1"/>
  <c r="R23" i="3" s="1"/>
  <c r="S23" i="3"/>
  <c r="T23" i="3" s="1"/>
  <c r="N24" i="3"/>
  <c r="P24" i="3" s="1"/>
  <c r="O24" i="3"/>
  <c r="Q24" i="3" s="1"/>
  <c r="R24" i="3" s="1"/>
  <c r="S24" i="3"/>
  <c r="T24" i="3" s="1"/>
  <c r="N26" i="3"/>
  <c r="P26" i="3" s="1"/>
  <c r="O26" i="3"/>
  <c r="Q26" i="3" s="1"/>
  <c r="R26" i="3" s="1"/>
  <c r="S26" i="3"/>
  <c r="T26" i="3" s="1"/>
  <c r="N29" i="3"/>
  <c r="P29" i="3" s="1"/>
  <c r="O29" i="3"/>
  <c r="Q29" i="3" s="1"/>
  <c r="R29" i="3" s="1"/>
  <c r="S29" i="3"/>
  <c r="T29" i="3" s="1"/>
  <c r="N34" i="3"/>
  <c r="P34" i="3" s="1"/>
  <c r="O34" i="3"/>
  <c r="Q34" i="3" s="1"/>
  <c r="R34" i="3" s="1"/>
  <c r="S34" i="3"/>
  <c r="T34" i="3" s="1"/>
  <c r="N38" i="3"/>
  <c r="P38" i="3" s="1"/>
  <c r="O38" i="3"/>
  <c r="Q38" i="3" s="1"/>
  <c r="R38" i="3" s="1"/>
  <c r="S38" i="3"/>
  <c r="T38" i="3" s="1"/>
  <c r="N39" i="3"/>
  <c r="P39" i="3" s="1"/>
  <c r="O39" i="3"/>
  <c r="Q39" i="3" s="1"/>
  <c r="R39" i="3" s="1"/>
  <c r="S39" i="3"/>
  <c r="T39" i="3" s="1"/>
  <c r="N42" i="3"/>
  <c r="P42" i="3" s="1"/>
  <c r="O42" i="3"/>
  <c r="Q42" i="3"/>
  <c r="R42" i="3" s="1"/>
  <c r="S42" i="3"/>
  <c r="T42" i="3" s="1"/>
  <c r="N44" i="3"/>
  <c r="P44" i="3" s="1"/>
  <c r="O44" i="3"/>
  <c r="Q44" i="3" s="1"/>
  <c r="R44" i="3" s="1"/>
  <c r="S44" i="3"/>
  <c r="T44" i="3" s="1"/>
  <c r="N45" i="3"/>
  <c r="P45" i="3" s="1"/>
  <c r="O45" i="3"/>
  <c r="Q45" i="3" s="1"/>
  <c r="R45" i="3" s="1"/>
  <c r="S45" i="3"/>
  <c r="T45" i="3" s="1"/>
  <c r="N46" i="3"/>
  <c r="P46" i="3" s="1"/>
  <c r="O46" i="3"/>
  <c r="Q46" i="3" s="1"/>
  <c r="R46" i="3" s="1"/>
  <c r="S46" i="3"/>
  <c r="T46" i="3" s="1"/>
  <c r="N47" i="3"/>
  <c r="P47" i="3" s="1"/>
  <c r="O47" i="3"/>
  <c r="Q47" i="3" s="1"/>
  <c r="R47" i="3" s="1"/>
  <c r="S47" i="3"/>
  <c r="T47" i="3" s="1"/>
  <c r="N48" i="3"/>
  <c r="P48" i="3" s="1"/>
  <c r="O48" i="3"/>
  <c r="Q48" i="3" s="1"/>
  <c r="R48" i="3" s="1"/>
  <c r="S48" i="3"/>
  <c r="T48" i="3" s="1"/>
  <c r="N49" i="3"/>
  <c r="P49" i="3" s="1"/>
  <c r="O49" i="3"/>
  <c r="Q49" i="3" s="1"/>
  <c r="R49" i="3" s="1"/>
  <c r="S49" i="3"/>
  <c r="T49" i="3" s="1"/>
  <c r="N51" i="3"/>
  <c r="P51" i="3" s="1"/>
  <c r="O51" i="3"/>
  <c r="Q51" i="3" s="1"/>
  <c r="R51" i="3" s="1"/>
  <c r="S51" i="3"/>
  <c r="T51" i="3" s="1"/>
  <c r="N52" i="3"/>
  <c r="P52" i="3" s="1"/>
  <c r="O52" i="3"/>
  <c r="Q52" i="3" s="1"/>
  <c r="R52" i="3" s="1"/>
  <c r="S52" i="3"/>
  <c r="T52" i="3" s="1"/>
  <c r="N54" i="3"/>
  <c r="P54" i="3" s="1"/>
  <c r="O54" i="3"/>
  <c r="Q54" i="3" s="1"/>
  <c r="R54" i="3" s="1"/>
  <c r="S54" i="3"/>
  <c r="T54" i="3" s="1"/>
  <c r="N55" i="3"/>
  <c r="P55" i="3" s="1"/>
  <c r="O55" i="3"/>
  <c r="Q55" i="3" s="1"/>
  <c r="R55" i="3" s="1"/>
  <c r="S55" i="3"/>
  <c r="T55" i="3" s="1"/>
  <c r="N56" i="3"/>
  <c r="P56" i="3" s="1"/>
  <c r="O56" i="3"/>
  <c r="Q56" i="3" s="1"/>
  <c r="R56" i="3" s="1"/>
  <c r="S56" i="3"/>
  <c r="T56" i="3" s="1"/>
  <c r="N58" i="3"/>
  <c r="P58" i="3" s="1"/>
  <c r="O58" i="3"/>
  <c r="Q58" i="3" s="1"/>
  <c r="R58" i="3" s="1"/>
  <c r="S58" i="3"/>
  <c r="T58" i="3" s="1"/>
  <c r="N59" i="3"/>
  <c r="P59" i="3" s="1"/>
  <c r="O59" i="3"/>
  <c r="Q59" i="3" s="1"/>
  <c r="R59" i="3" s="1"/>
  <c r="S59" i="3"/>
  <c r="T59" i="3" s="1"/>
  <c r="N60" i="3"/>
  <c r="P60" i="3" s="1"/>
  <c r="O60" i="3"/>
  <c r="Q60" i="3" s="1"/>
  <c r="R60" i="3" s="1"/>
  <c r="S60" i="3"/>
  <c r="T60" i="3" s="1"/>
  <c r="N61" i="3"/>
  <c r="P61" i="3" s="1"/>
  <c r="O61" i="3"/>
  <c r="Q61" i="3" s="1"/>
  <c r="R61" i="3" s="1"/>
  <c r="S61" i="3"/>
  <c r="T61" i="3" s="1"/>
  <c r="N62" i="3"/>
  <c r="P62" i="3" s="1"/>
  <c r="O62" i="3"/>
  <c r="Q62" i="3" s="1"/>
  <c r="R62" i="3" s="1"/>
  <c r="S62" i="3"/>
  <c r="T62" i="3" s="1"/>
  <c r="N63" i="3"/>
  <c r="P63" i="3" s="1"/>
  <c r="O63" i="3"/>
  <c r="Q63" i="3" s="1"/>
  <c r="R63" i="3" s="1"/>
  <c r="S63" i="3"/>
  <c r="T63" i="3" s="1"/>
  <c r="N64" i="3"/>
  <c r="P64" i="3" s="1"/>
  <c r="O64" i="3"/>
  <c r="Q64" i="3" s="1"/>
  <c r="R64" i="3" s="1"/>
  <c r="S64" i="3"/>
  <c r="T64" i="3" s="1"/>
  <c r="N65" i="3"/>
  <c r="P65" i="3" s="1"/>
  <c r="O65" i="3"/>
  <c r="Q65" i="3" s="1"/>
  <c r="R65" i="3" s="1"/>
  <c r="S65" i="3"/>
  <c r="T65" i="3" s="1"/>
  <c r="N67" i="3"/>
  <c r="P67" i="3" s="1"/>
  <c r="O67" i="3"/>
  <c r="Q67" i="3" s="1"/>
  <c r="R67" i="3" s="1"/>
  <c r="S67" i="3"/>
  <c r="T67" i="3" s="1"/>
  <c r="N68" i="3"/>
  <c r="P68" i="3" s="1"/>
  <c r="O68" i="3"/>
  <c r="Q68" i="3" s="1"/>
  <c r="R68" i="3" s="1"/>
  <c r="S68" i="3"/>
  <c r="T68" i="3" s="1"/>
  <c r="N69" i="3"/>
  <c r="P69" i="3" s="1"/>
  <c r="O69" i="3"/>
  <c r="Q69" i="3" s="1"/>
  <c r="R69" i="3" s="1"/>
  <c r="S69" i="3"/>
  <c r="T69" i="3" s="1"/>
  <c r="N71" i="3"/>
  <c r="P71" i="3" s="1"/>
  <c r="O71" i="3"/>
  <c r="Q71" i="3" s="1"/>
  <c r="R71" i="3" s="1"/>
  <c r="S71" i="3"/>
  <c r="T71" i="3" s="1"/>
  <c r="N72" i="3"/>
  <c r="P72" i="3" s="1"/>
  <c r="O72" i="3"/>
  <c r="Q72" i="3" s="1"/>
  <c r="R72" i="3" s="1"/>
  <c r="S72" i="3"/>
  <c r="T72" i="3" s="1"/>
  <c r="N73" i="3"/>
  <c r="P73" i="3" s="1"/>
  <c r="O73" i="3"/>
  <c r="Q73" i="3" s="1"/>
  <c r="R73" i="3" s="1"/>
  <c r="S73" i="3"/>
  <c r="T73" i="3" s="1"/>
  <c r="N74" i="3"/>
  <c r="P74" i="3" s="1"/>
  <c r="O74" i="3"/>
  <c r="Q74" i="3" s="1"/>
  <c r="R74" i="3" s="1"/>
  <c r="S74" i="3"/>
  <c r="T74" i="3" s="1"/>
  <c r="N77" i="3"/>
  <c r="P77" i="3" s="1"/>
  <c r="O77" i="3"/>
  <c r="Q77" i="3" s="1"/>
  <c r="R77" i="3" s="1"/>
  <c r="S77" i="3"/>
  <c r="T77" i="3" s="1"/>
  <c r="N79" i="3"/>
  <c r="P79" i="3" s="1"/>
  <c r="O79" i="3"/>
  <c r="Q79" i="3" s="1"/>
  <c r="R79" i="3" s="1"/>
  <c r="S79" i="3"/>
  <c r="T79" i="3" s="1"/>
  <c r="N85" i="3"/>
  <c r="P85" i="3" s="1"/>
  <c r="O85" i="3"/>
  <c r="Q85" i="3" s="1"/>
  <c r="R85" i="3" s="1"/>
  <c r="S85" i="3"/>
  <c r="T85" i="3" s="1"/>
  <c r="N87" i="3"/>
  <c r="P87" i="3" s="1"/>
  <c r="O87" i="3"/>
  <c r="Q87" i="3" s="1"/>
  <c r="R87" i="3" s="1"/>
  <c r="S87" i="3"/>
  <c r="T87" i="3" s="1"/>
  <c r="N90" i="3"/>
  <c r="P90" i="3" s="1"/>
  <c r="O90" i="3"/>
  <c r="Q90" i="3" s="1"/>
  <c r="R90" i="3" s="1"/>
  <c r="S90" i="3"/>
  <c r="T90" i="3" s="1"/>
  <c r="N91" i="3"/>
  <c r="P91" i="3" s="1"/>
  <c r="O91" i="3"/>
  <c r="Q91" i="3" s="1"/>
  <c r="R91" i="3" s="1"/>
  <c r="S91" i="3"/>
  <c r="T91" i="3" s="1"/>
  <c r="N98" i="3"/>
  <c r="P98" i="3" s="1"/>
  <c r="O98" i="3"/>
  <c r="Q98" i="3"/>
  <c r="R98" i="3" s="1"/>
  <c r="S98" i="3"/>
  <c r="T98" i="3" s="1"/>
  <c r="N99" i="3"/>
  <c r="P99" i="3" s="1"/>
  <c r="O99" i="3"/>
  <c r="Q99" i="3"/>
  <c r="R99" i="3" s="1"/>
  <c r="S99" i="3"/>
  <c r="T99" i="3" s="1"/>
  <c r="N103" i="3"/>
  <c r="P103" i="3" s="1"/>
  <c r="O103" i="3"/>
  <c r="Q103" i="3" s="1"/>
  <c r="R103" i="3" s="1"/>
  <c r="S103" i="3"/>
  <c r="T103" i="3" s="1"/>
  <c r="N104" i="3"/>
  <c r="P104" i="3" s="1"/>
  <c r="O104" i="3"/>
  <c r="Q104" i="3" s="1"/>
  <c r="R104" i="3" s="1"/>
  <c r="S104" i="3"/>
  <c r="T104" i="3" s="1"/>
  <c r="N105" i="3"/>
  <c r="P105" i="3" s="1"/>
  <c r="O105" i="3"/>
  <c r="Q105" i="3" s="1"/>
  <c r="R105" i="3" s="1"/>
  <c r="S105" i="3"/>
  <c r="T105" i="3" s="1"/>
  <c r="N106" i="3"/>
  <c r="P106" i="3" s="1"/>
  <c r="O106" i="3"/>
  <c r="Q106" i="3" s="1"/>
  <c r="R106" i="3" s="1"/>
  <c r="S106" i="3"/>
  <c r="T106" i="3" s="1"/>
  <c r="CA98" i="3"/>
  <c r="J98" i="3"/>
  <c r="CB98" i="3" s="1"/>
  <c r="AG80" i="3"/>
  <c r="AJ80" i="3" s="1"/>
  <c r="AW80" i="3"/>
  <c r="AZ80" i="3" s="1"/>
  <c r="BM80" i="3"/>
  <c r="BO80" i="3" s="1"/>
  <c r="L80" i="3"/>
  <c r="BT79" i="3"/>
  <c r="AG79" i="3"/>
  <c r="AJ79" i="3" s="1"/>
  <c r="AW79" i="3"/>
  <c r="AZ79" i="3" s="1"/>
  <c r="BM79" i="3"/>
  <c r="BO79" i="3" s="1"/>
  <c r="M79" i="3"/>
  <c r="L79" i="3" s="1"/>
  <c r="L81" i="3"/>
  <c r="AG81" i="3"/>
  <c r="AJ81" i="3" s="1"/>
  <c r="AW81" i="3"/>
  <c r="AZ81" i="3" s="1"/>
  <c r="BM81" i="3"/>
  <c r="BO81" i="3" s="1"/>
  <c r="BT81" i="3"/>
  <c r="L84" i="3"/>
  <c r="AG84" i="3"/>
  <c r="AJ84" i="3" s="1"/>
  <c r="AW84" i="3"/>
  <c r="AZ84" i="3" s="1"/>
  <c r="BM84" i="3"/>
  <c r="BO84" i="3" s="1"/>
  <c r="BT84" i="3"/>
  <c r="AG83" i="3"/>
  <c r="AW83" i="3"/>
  <c r="AZ83" i="3" s="1"/>
  <c r="BM83" i="3"/>
  <c r="BO83" i="3" s="1"/>
  <c r="L83" i="3"/>
  <c r="BT82" i="3"/>
  <c r="AG82" i="3"/>
  <c r="AJ82" i="3" s="1"/>
  <c r="AW82" i="3"/>
  <c r="AZ82" i="3" s="1"/>
  <c r="BM82" i="3"/>
  <c r="BO82" i="3" s="1"/>
  <c r="L82" i="3"/>
  <c r="BT106" i="3"/>
  <c r="BT107" i="3"/>
  <c r="BT108" i="3"/>
  <c r="BT109" i="3"/>
  <c r="BT105" i="3"/>
  <c r="BT102" i="3"/>
  <c r="BT103" i="3"/>
  <c r="BT101" i="3"/>
  <c r="BT98" i="3"/>
  <c r="BT99" i="3"/>
  <c r="BT87" i="3"/>
  <c r="BT88" i="3"/>
  <c r="BT89" i="3"/>
  <c r="BT90" i="3"/>
  <c r="BT91" i="3"/>
  <c r="BT92" i="3"/>
  <c r="BT94" i="3"/>
  <c r="BT86" i="3"/>
  <c r="BT75" i="3"/>
  <c r="BT76" i="3"/>
  <c r="BT77" i="3"/>
  <c r="BT74" i="3"/>
  <c r="BT62" i="3"/>
  <c r="BT63" i="3"/>
  <c r="BT64" i="3"/>
  <c r="BT65" i="3"/>
  <c r="BT66" i="3"/>
  <c r="BT67" i="3"/>
  <c r="BT68" i="3"/>
  <c r="BT69" i="3"/>
  <c r="BT70" i="3"/>
  <c r="BT71" i="3"/>
  <c r="BT72" i="3"/>
  <c r="BT61" i="3"/>
  <c r="BT58" i="3"/>
  <c r="BT59" i="3"/>
  <c r="BT57" i="3"/>
  <c r="BT51" i="3"/>
  <c r="BT52" i="3"/>
  <c r="BT53" i="3"/>
  <c r="BT50" i="3"/>
  <c r="BT48" i="3"/>
  <c r="BT46" i="3"/>
  <c r="BT45" i="3"/>
  <c r="BT42" i="3"/>
  <c r="BT41" i="3"/>
  <c r="BT29" i="3"/>
  <c r="BT34" i="3"/>
  <c r="BT26" i="3"/>
  <c r="BT19" i="3"/>
  <c r="BT20" i="3"/>
  <c r="BT21" i="3"/>
  <c r="BT22" i="3"/>
  <c r="BT23" i="3"/>
  <c r="BT24" i="3"/>
  <c r="BT18" i="3"/>
  <c r="BT14" i="3"/>
  <c r="BT15" i="3"/>
  <c r="BT16" i="3"/>
  <c r="BT104" i="3"/>
  <c r="BT100" i="3"/>
  <c r="BT39" i="3"/>
  <c r="AG11" i="3"/>
  <c r="AW11" i="3"/>
  <c r="BM11" i="3"/>
  <c r="AG12" i="3"/>
  <c r="AJ12" i="3" s="1"/>
  <c r="AW12" i="3"/>
  <c r="BM12" i="3"/>
  <c r="AG13" i="3"/>
  <c r="AW13" i="3"/>
  <c r="AZ13" i="3" s="1"/>
  <c r="BM13" i="3"/>
  <c r="AG14" i="3"/>
  <c r="AW14" i="3"/>
  <c r="BM14" i="3"/>
  <c r="AG15" i="3"/>
  <c r="AW15" i="3"/>
  <c r="BM15" i="3"/>
  <c r="AG26" i="3"/>
  <c r="AJ26" i="3" s="1"/>
  <c r="AW26" i="3"/>
  <c r="BM26" i="3"/>
  <c r="AG69" i="3"/>
  <c r="AL69" i="3"/>
  <c r="AW69" i="3" s="1"/>
  <c r="BM69" i="3"/>
  <c r="AG38" i="3"/>
  <c r="AN38" i="3"/>
  <c r="AW38" i="3" s="1"/>
  <c r="BM38" i="3"/>
  <c r="AG39" i="3"/>
  <c r="AW39" i="3"/>
  <c r="BM39" i="3"/>
  <c r="AG70" i="3"/>
  <c r="AJ70" i="3" s="1"/>
  <c r="AW70" i="3"/>
  <c r="BM70" i="3"/>
  <c r="AG64" i="3"/>
  <c r="AW64" i="3"/>
  <c r="BM64" i="3"/>
  <c r="AG40" i="3"/>
  <c r="AW40" i="3"/>
  <c r="BF40" i="3"/>
  <c r="BM40" i="3" s="1"/>
  <c r="BO40" i="3" s="1"/>
  <c r="AG71" i="3"/>
  <c r="AW71" i="3"/>
  <c r="AZ71" i="3" s="1"/>
  <c r="BM71" i="3"/>
  <c r="AG65" i="3"/>
  <c r="AJ65" i="3" s="1"/>
  <c r="AW65" i="3"/>
  <c r="BM65" i="3"/>
  <c r="AG72" i="3"/>
  <c r="AK72" i="3"/>
  <c r="AW72" i="3" s="1"/>
  <c r="BM72" i="3"/>
  <c r="BO72" i="3" s="1"/>
  <c r="AG41" i="3"/>
  <c r="AW41" i="3"/>
  <c r="BG41" i="3"/>
  <c r="BM41" i="3" s="1"/>
  <c r="BO41" i="3" s="1"/>
  <c r="AG90" i="3"/>
  <c r="AW90" i="3"/>
  <c r="BM90" i="3"/>
  <c r="AG91" i="3"/>
  <c r="AJ91" i="3" s="1"/>
  <c r="AW91" i="3"/>
  <c r="AZ91" i="3" s="1"/>
  <c r="BM91" i="3"/>
  <c r="AG92" i="3"/>
  <c r="AW92" i="3"/>
  <c r="AZ92" i="3" s="1"/>
  <c r="BM92" i="3"/>
  <c r="BO92" i="3" s="1"/>
  <c r="AG85" i="3"/>
  <c r="AW85" i="3"/>
  <c r="BM85" i="3"/>
  <c r="BO85" i="3" s="1"/>
  <c r="AG16" i="3"/>
  <c r="AW16" i="3"/>
  <c r="BM16" i="3"/>
  <c r="AG73" i="3"/>
  <c r="AJ73" i="3" s="1"/>
  <c r="AW73" i="3"/>
  <c r="AZ73" i="3" s="1"/>
  <c r="BM73" i="3"/>
  <c r="AG42" i="3"/>
  <c r="AW42" i="3"/>
  <c r="AZ42" i="3" s="1"/>
  <c r="BM42" i="3"/>
  <c r="BO42" i="3" s="1"/>
  <c r="AG43" i="3"/>
  <c r="AW43" i="3"/>
  <c r="BM43" i="3"/>
  <c r="BO43" i="3" s="1"/>
  <c r="AG94" i="3"/>
  <c r="AW94" i="3"/>
  <c r="BM94" i="3"/>
  <c r="AG58" i="3"/>
  <c r="AJ58" i="3" s="1"/>
  <c r="AW58" i="3"/>
  <c r="AZ58" i="3" s="1"/>
  <c r="BM58" i="3"/>
  <c r="AG17" i="3"/>
  <c r="AW17" i="3"/>
  <c r="AZ17" i="3" s="1"/>
  <c r="BM17" i="3"/>
  <c r="BO17" i="3" s="1"/>
  <c r="AG18" i="3"/>
  <c r="AW18" i="3"/>
  <c r="BM18" i="3"/>
  <c r="BO18" i="3" s="1"/>
  <c r="AG66" i="3"/>
  <c r="AW66" i="3"/>
  <c r="BM66" i="3"/>
  <c r="BO66" i="3" s="1"/>
  <c r="AG74" i="3"/>
  <c r="AJ74" i="3" s="1"/>
  <c r="AL74" i="3"/>
  <c r="AW74" i="3" s="1"/>
  <c r="BM74" i="3"/>
  <c r="AG44" i="3"/>
  <c r="AJ44" i="3" s="1"/>
  <c r="AW44" i="3"/>
  <c r="AZ44" i="3" s="1"/>
  <c r="BM44" i="3"/>
  <c r="AG45" i="3"/>
  <c r="AW45" i="3"/>
  <c r="BM45" i="3"/>
  <c r="BO45" i="3" s="1"/>
  <c r="AG59" i="3"/>
  <c r="AJ59" i="3" s="1"/>
  <c r="AW59" i="3"/>
  <c r="BM59" i="3"/>
  <c r="AG29" i="3"/>
  <c r="AJ29" i="3" s="1"/>
  <c r="AW29" i="3"/>
  <c r="BM29" i="3"/>
  <c r="BO29" i="3" s="1"/>
  <c r="AG46" i="3"/>
  <c r="AW46" i="3"/>
  <c r="AZ46" i="3" s="1"/>
  <c r="BM46" i="3"/>
  <c r="BO46" i="3" s="1"/>
  <c r="AG86" i="3"/>
  <c r="AW86" i="3"/>
  <c r="BM86" i="3"/>
  <c r="BO86" i="3" s="1"/>
  <c r="AG75" i="3"/>
  <c r="AJ75" i="3" s="1"/>
  <c r="AW75" i="3"/>
  <c r="BM75" i="3"/>
  <c r="AG60" i="3"/>
  <c r="AW60" i="3"/>
  <c r="BM60" i="3"/>
  <c r="BO60" i="3" s="1"/>
  <c r="AG19" i="3"/>
  <c r="AW19" i="3"/>
  <c r="AZ19" i="3" s="1"/>
  <c r="BM19" i="3"/>
  <c r="BO19" i="3" s="1"/>
  <c r="AG67" i="3"/>
  <c r="AW67" i="3"/>
  <c r="BM67" i="3"/>
  <c r="BO67" i="3" s="1"/>
  <c r="AG47" i="3"/>
  <c r="AJ47" i="3" s="1"/>
  <c r="AW47" i="3"/>
  <c r="BM47" i="3"/>
  <c r="AG48" i="3"/>
  <c r="AW48" i="3"/>
  <c r="BM48" i="3"/>
  <c r="AG76" i="3"/>
  <c r="AW76" i="3"/>
  <c r="AZ76" i="3" s="1"/>
  <c r="BM76" i="3"/>
  <c r="BO76" i="3" s="1"/>
  <c r="AG20" i="3"/>
  <c r="AW20" i="3"/>
  <c r="BM20" i="3"/>
  <c r="BO20" i="3" s="1"/>
  <c r="V49" i="3"/>
  <c r="AG49" i="3" s="1"/>
  <c r="AW49" i="3"/>
  <c r="BM49" i="3"/>
  <c r="BO49" i="3" s="1"/>
  <c r="AW50" i="3"/>
  <c r="BM50" i="3"/>
  <c r="AG68" i="3"/>
  <c r="AW68" i="3"/>
  <c r="BM68" i="3"/>
  <c r="BO68" i="3" s="1"/>
  <c r="AG77" i="3"/>
  <c r="AJ77" i="3" s="1"/>
  <c r="AW77" i="3"/>
  <c r="BM77" i="3"/>
  <c r="BO77" i="3" s="1"/>
  <c r="AG51" i="3"/>
  <c r="AW51" i="3"/>
  <c r="AZ51" i="3" s="1"/>
  <c r="BM51" i="3"/>
  <c r="BO51" i="3" s="1"/>
  <c r="AG21" i="3"/>
  <c r="AJ21" i="3" s="1"/>
  <c r="AW21" i="3"/>
  <c r="AZ21" i="3" s="1"/>
  <c r="BM21" i="3"/>
  <c r="BO21" i="3" s="1"/>
  <c r="AG52" i="3"/>
  <c r="AW52" i="3"/>
  <c r="BM52" i="3"/>
  <c r="BO52" i="3" s="1"/>
  <c r="AG22" i="3"/>
  <c r="AJ22" i="3" s="1"/>
  <c r="AW22" i="3"/>
  <c r="AZ22" i="3" s="1"/>
  <c r="BM22" i="3"/>
  <c r="AG34" i="3"/>
  <c r="AJ34" i="3" s="1"/>
  <c r="AW34" i="3"/>
  <c r="AZ34" i="3" s="1"/>
  <c r="BM34" i="3"/>
  <c r="BO34" i="3" s="1"/>
  <c r="AG53" i="3"/>
  <c r="AW53" i="3"/>
  <c r="AZ53" i="3" s="1"/>
  <c r="BG53" i="3"/>
  <c r="BM53" i="3" s="1"/>
  <c r="BO53" i="3" s="1"/>
  <c r="AG61" i="3"/>
  <c r="AW61" i="3"/>
  <c r="BM61" i="3"/>
  <c r="BO61" i="3" s="1"/>
  <c r="AG23" i="3"/>
  <c r="AJ23" i="3" s="1"/>
  <c r="AW23" i="3"/>
  <c r="AZ23" i="3" s="1"/>
  <c r="BM23" i="3"/>
  <c r="BO23" i="3" s="1"/>
  <c r="AG54" i="3"/>
  <c r="AJ54" i="3" s="1"/>
  <c r="AW54" i="3"/>
  <c r="BM54" i="3"/>
  <c r="BO54" i="3" s="1"/>
  <c r="AG87" i="3"/>
  <c r="AJ87" i="3" s="1"/>
  <c r="AW87" i="3"/>
  <c r="AZ87" i="3" s="1"/>
  <c r="BM87" i="3"/>
  <c r="BO87" i="3" s="1"/>
  <c r="AG62" i="3"/>
  <c r="AW62" i="3"/>
  <c r="BM62" i="3"/>
  <c r="BO62" i="3" s="1"/>
  <c r="AG24" i="3"/>
  <c r="AW24" i="3"/>
  <c r="AZ24" i="3" s="1"/>
  <c r="BM24" i="3"/>
  <c r="AG88" i="3"/>
  <c r="AJ88" i="3" s="1"/>
  <c r="AW88" i="3"/>
  <c r="AZ88" i="3" s="1"/>
  <c r="BM88" i="3"/>
  <c r="BO88" i="3" s="1"/>
  <c r="W37" i="3"/>
  <c r="AG37" i="3" s="1"/>
  <c r="AW37" i="3"/>
  <c r="AZ37" i="3" s="1"/>
  <c r="BM37" i="3"/>
  <c r="BO37" i="3" s="1"/>
  <c r="AG55" i="3"/>
  <c r="AW55" i="3"/>
  <c r="BM55" i="3"/>
  <c r="BO55" i="3" s="1"/>
  <c r="AG25" i="3"/>
  <c r="AW25" i="3"/>
  <c r="BM25" i="3"/>
  <c r="BO25" i="3" s="1"/>
  <c r="AG63" i="3"/>
  <c r="AJ63" i="3" s="1"/>
  <c r="AW63" i="3"/>
  <c r="AZ63" i="3" s="1"/>
  <c r="BM63" i="3"/>
  <c r="AG56" i="3"/>
  <c r="AJ56" i="3" s="1"/>
  <c r="AW56" i="3"/>
  <c r="AZ56" i="3" s="1"/>
  <c r="BM56" i="3"/>
  <c r="BO56" i="3" s="1"/>
  <c r="AG57" i="3"/>
  <c r="AW57" i="3"/>
  <c r="AZ57" i="3" s="1"/>
  <c r="BM57" i="3"/>
  <c r="BO57" i="3" s="1"/>
  <c r="AG78" i="3"/>
  <c r="AJ78" i="3" s="1"/>
  <c r="AW78" i="3"/>
  <c r="BM78" i="3"/>
  <c r="BO78" i="3" s="1"/>
  <c r="AG89" i="3"/>
  <c r="AW89" i="3"/>
  <c r="AZ89" i="3" s="1"/>
  <c r="BM89" i="3"/>
  <c r="BO89" i="3" s="1"/>
  <c r="AG98" i="3"/>
  <c r="AW98" i="3"/>
  <c r="AZ98" i="3" s="1"/>
  <c r="BM98" i="3"/>
  <c r="BO98" i="3" s="1"/>
  <c r="AG99" i="3"/>
  <c r="AW99" i="3"/>
  <c r="BM99" i="3"/>
  <c r="BO99" i="3" s="1"/>
  <c r="AG103" i="3"/>
  <c r="AJ103" i="3" s="1"/>
  <c r="AW103" i="3"/>
  <c r="AZ103" i="3" s="1"/>
  <c r="BM103" i="3"/>
  <c r="BO103" i="3" s="1"/>
  <c r="AG107" i="3"/>
  <c r="AJ107" i="3" s="1"/>
  <c r="AW107" i="3"/>
  <c r="AZ107" i="3" s="1"/>
  <c r="BM107" i="3"/>
  <c r="AG108" i="3"/>
  <c r="AW108" i="3"/>
  <c r="AZ108" i="3" s="1"/>
  <c r="BM108" i="3"/>
  <c r="BO108" i="3" s="1"/>
  <c r="AG109" i="3"/>
  <c r="AW109" i="3"/>
  <c r="AZ109" i="3" s="1"/>
  <c r="BM109" i="3"/>
  <c r="BO109" i="3" s="1"/>
  <c r="AG104" i="3"/>
  <c r="AW104" i="3"/>
  <c r="AZ104" i="3" s="1"/>
  <c r="BM104" i="3"/>
  <c r="AG105" i="3"/>
  <c r="AW105" i="3"/>
  <c r="AZ105" i="3" s="1"/>
  <c r="BM105" i="3"/>
  <c r="BO105" i="3" s="1"/>
  <c r="AG106" i="3"/>
  <c r="AW106" i="3"/>
  <c r="AZ106" i="3" s="1"/>
  <c r="BM106" i="3"/>
  <c r="BO106" i="3" s="1"/>
  <c r="AG100" i="3"/>
  <c r="AW100" i="3"/>
  <c r="BM100" i="3"/>
  <c r="BO100" i="3" s="1"/>
  <c r="AG101" i="3"/>
  <c r="AW101" i="3"/>
  <c r="BM101" i="3"/>
  <c r="BO101" i="3" s="1"/>
  <c r="AG102" i="3"/>
  <c r="AW102" i="3"/>
  <c r="AZ102" i="3" s="1"/>
  <c r="BM102" i="3"/>
  <c r="M11" i="3"/>
  <c r="L11" i="3" s="1"/>
  <c r="M12" i="3"/>
  <c r="L12" i="3" s="1"/>
  <c r="M15" i="3"/>
  <c r="L15" i="3" s="1"/>
  <c r="M26" i="3"/>
  <c r="L26" i="3" s="1"/>
  <c r="M69" i="3"/>
  <c r="L69" i="3" s="1"/>
  <c r="M38" i="3"/>
  <c r="L38" i="3" s="1"/>
  <c r="M39" i="3"/>
  <c r="L39" i="3" s="1"/>
  <c r="M64" i="3"/>
  <c r="L64" i="3" s="1"/>
  <c r="M71" i="3"/>
  <c r="L71" i="3" s="1"/>
  <c r="M65" i="3"/>
  <c r="L65" i="3" s="1"/>
  <c r="M72" i="3"/>
  <c r="L72" i="3" s="1"/>
  <c r="M90" i="3"/>
  <c r="L90" i="3" s="1"/>
  <c r="M91" i="3"/>
  <c r="L91" i="3" s="1"/>
  <c r="M85" i="3"/>
  <c r="L85" i="3" s="1"/>
  <c r="M73" i="3"/>
  <c r="L73" i="3" s="1"/>
  <c r="M42" i="3"/>
  <c r="L42" i="3" s="1"/>
  <c r="M58" i="3"/>
  <c r="L58" i="3" s="1"/>
  <c r="M18" i="3"/>
  <c r="L18" i="3" s="1"/>
  <c r="M74" i="3"/>
  <c r="M44" i="3"/>
  <c r="L44" i="3" s="1"/>
  <c r="M45" i="3"/>
  <c r="L45" i="3" s="1"/>
  <c r="M59" i="3"/>
  <c r="L59" i="3" s="1"/>
  <c r="M29" i="3"/>
  <c r="L29" i="3" s="1"/>
  <c r="M46" i="3"/>
  <c r="L46" i="3" s="1"/>
  <c r="M60" i="3"/>
  <c r="L60" i="3" s="1"/>
  <c r="M19" i="3"/>
  <c r="L19" i="3" s="1"/>
  <c r="M67" i="3"/>
  <c r="L67" i="3" s="1"/>
  <c r="M47" i="3"/>
  <c r="M48" i="3"/>
  <c r="L48" i="3" s="1"/>
  <c r="M49" i="3"/>
  <c r="L49" i="3" s="1"/>
  <c r="M68" i="3"/>
  <c r="L68" i="3" s="1"/>
  <c r="M77" i="3"/>
  <c r="L77" i="3" s="1"/>
  <c r="M51" i="3"/>
  <c r="L51" i="3" s="1"/>
  <c r="M21" i="3"/>
  <c r="L21" i="3" s="1"/>
  <c r="M52" i="3"/>
  <c r="L52" i="3" s="1"/>
  <c r="M34" i="3"/>
  <c r="L34" i="3" s="1"/>
  <c r="M61" i="3"/>
  <c r="L61" i="3" s="1"/>
  <c r="M23" i="3"/>
  <c r="L23" i="3" s="1"/>
  <c r="M54" i="3"/>
  <c r="L54" i="3" s="1"/>
  <c r="M87" i="3"/>
  <c r="L87" i="3" s="1"/>
  <c r="M62" i="3"/>
  <c r="L62" i="3" s="1"/>
  <c r="M24" i="3"/>
  <c r="L24" i="3" s="1"/>
  <c r="M55" i="3"/>
  <c r="L55" i="3" s="1"/>
  <c r="M63" i="3"/>
  <c r="L63" i="3" s="1"/>
  <c r="M56" i="3"/>
  <c r="L56" i="3" s="1"/>
  <c r="M98" i="3"/>
  <c r="L98" i="3" s="1"/>
  <c r="M99" i="3"/>
  <c r="L99" i="3" s="1"/>
  <c r="M103" i="3"/>
  <c r="L103" i="3" s="1"/>
  <c r="M104" i="3"/>
  <c r="L104" i="3" s="1"/>
  <c r="M105" i="3"/>
  <c r="L105" i="3" s="1"/>
  <c r="M106" i="3"/>
  <c r="L106" i="3" s="1"/>
  <c r="L13" i="3"/>
  <c r="L14" i="3"/>
  <c r="L70" i="3"/>
  <c r="L40" i="3"/>
  <c r="L41" i="3"/>
  <c r="L92" i="3"/>
  <c r="L16" i="3"/>
  <c r="L43" i="3"/>
  <c r="L94" i="3"/>
  <c r="L17" i="3"/>
  <c r="L66" i="3"/>
  <c r="L74" i="3"/>
  <c r="L86" i="3"/>
  <c r="L75" i="3"/>
  <c r="L47" i="3"/>
  <c r="L76" i="3"/>
  <c r="L20" i="3"/>
  <c r="L50" i="3"/>
  <c r="L22" i="3"/>
  <c r="L53" i="3"/>
  <c r="L88" i="3"/>
  <c r="L37" i="3"/>
  <c r="L25" i="3"/>
  <c r="L57" i="3"/>
  <c r="L78" i="3"/>
  <c r="L89" i="3"/>
  <c r="L107" i="3"/>
  <c r="L108" i="3"/>
  <c r="L109" i="3"/>
  <c r="L100" i="3"/>
  <c r="L101" i="3"/>
  <c r="L102" i="3"/>
  <c r="BO107" i="3"/>
  <c r="BO50" i="3"/>
  <c r="AZ101" i="3"/>
  <c r="AJ50" i="3"/>
  <c r="AJ66" i="3"/>
  <c r="BO11" i="3"/>
  <c r="BO12" i="3"/>
  <c r="BO13" i="3"/>
  <c r="BO14" i="3"/>
  <c r="BO15" i="3"/>
  <c r="BO26" i="3"/>
  <c r="BO69" i="3"/>
  <c r="BO38" i="3"/>
  <c r="BO39" i="3"/>
  <c r="BO70" i="3"/>
  <c r="BO64" i="3"/>
  <c r="BO71" i="3"/>
  <c r="BO65" i="3"/>
  <c r="BO90" i="3"/>
  <c r="BO91" i="3"/>
  <c r="BO16" i="3"/>
  <c r="BO73" i="3"/>
  <c r="BO94" i="3"/>
  <c r="BO58" i="3"/>
  <c r="BO74" i="3"/>
  <c r="BO44" i="3"/>
  <c r="BO59" i="3"/>
  <c r="BO75" i="3"/>
  <c r="BO47" i="3"/>
  <c r="BO48" i="3"/>
  <c r="BO22" i="3"/>
  <c r="BO24" i="3"/>
  <c r="BO63" i="3"/>
  <c r="BO104" i="3"/>
  <c r="BO102" i="3"/>
  <c r="AJ11" i="3"/>
  <c r="AJ13" i="3"/>
  <c r="AJ14" i="3"/>
  <c r="AJ15" i="3"/>
  <c r="AJ69" i="3"/>
  <c r="AJ38" i="3"/>
  <c r="AJ39" i="3"/>
  <c r="AJ64" i="3"/>
  <c r="AJ40" i="3"/>
  <c r="AJ71" i="3"/>
  <c r="AJ72" i="3"/>
  <c r="AJ41" i="3"/>
  <c r="AJ90" i="3"/>
  <c r="AJ92" i="3"/>
  <c r="AJ85" i="3"/>
  <c r="AJ16" i="3"/>
  <c r="AJ42" i="3"/>
  <c r="AJ43" i="3"/>
  <c r="AJ94" i="3"/>
  <c r="AJ17" i="3"/>
  <c r="AJ18" i="3"/>
  <c r="AJ45" i="3"/>
  <c r="AJ46" i="3"/>
  <c r="AJ86" i="3"/>
  <c r="AJ60" i="3"/>
  <c r="AJ19" i="3"/>
  <c r="AJ67" i="3"/>
  <c r="AJ48" i="3"/>
  <c r="AJ76" i="3"/>
  <c r="AJ20" i="3"/>
  <c r="AJ68" i="3"/>
  <c r="AJ51" i="3"/>
  <c r="AJ52" i="3"/>
  <c r="AJ53" i="3"/>
  <c r="AJ24" i="3"/>
  <c r="AJ55" i="3"/>
  <c r="AZ11" i="3"/>
  <c r="AZ12" i="3"/>
  <c r="AZ14" i="3"/>
  <c r="AZ15" i="3"/>
  <c r="AZ26" i="3"/>
  <c r="AZ38" i="3"/>
  <c r="AZ39" i="3"/>
  <c r="AZ70" i="3"/>
  <c r="AZ64" i="3"/>
  <c r="AZ40" i="3"/>
  <c r="AZ65" i="3"/>
  <c r="AZ41" i="3"/>
  <c r="AZ90" i="3"/>
  <c r="AZ85" i="3"/>
  <c r="AZ16" i="3"/>
  <c r="AZ43" i="3"/>
  <c r="AZ94" i="3"/>
  <c r="AZ18" i="3"/>
  <c r="AZ74" i="3"/>
  <c r="AZ45" i="3"/>
  <c r="AZ59" i="3"/>
  <c r="AZ29" i="3"/>
  <c r="AZ86" i="3"/>
  <c r="AZ75" i="3"/>
  <c r="AZ60" i="3"/>
  <c r="AZ67" i="3"/>
  <c r="AZ47" i="3"/>
  <c r="AZ48" i="3"/>
  <c r="AZ20" i="3"/>
  <c r="AZ49" i="3"/>
  <c r="AZ68" i="3"/>
  <c r="AZ77" i="3"/>
  <c r="AZ52" i="3"/>
  <c r="AZ61" i="3"/>
  <c r="AZ54" i="3"/>
  <c r="AZ62" i="3"/>
  <c r="AZ55" i="3"/>
  <c r="AZ25" i="3"/>
  <c r="AZ78" i="3"/>
  <c r="AZ99" i="3"/>
  <c r="AZ100" i="3"/>
  <c r="CD103" i="3" l="1"/>
  <c r="CE98" i="3"/>
  <c r="CJ98" i="3"/>
  <c r="CJ116" i="3" s="1"/>
  <c r="CJ118" i="3" s="1"/>
  <c r="CD101" i="3"/>
  <c r="CD13" i="3"/>
  <c r="CE13" i="3" s="1"/>
  <c r="CD44" i="3"/>
  <c r="CD21" i="3"/>
  <c r="CE93" i="3"/>
  <c r="CD67" i="3"/>
  <c r="CE67" i="3" s="1"/>
  <c r="BS17" i="3"/>
  <c r="BS43" i="3"/>
  <c r="CD105" i="3"/>
  <c r="CE105" i="3" s="1"/>
  <c r="CD99" i="3"/>
  <c r="CD29" i="3"/>
  <c r="CD17" i="3"/>
  <c r="CD15" i="3"/>
  <c r="BS103" i="3"/>
  <c r="BS25" i="3"/>
  <c r="BS42" i="3"/>
  <c r="CD109" i="3"/>
  <c r="CD22" i="3"/>
  <c r="CE22" i="3" s="1"/>
  <c r="CD85" i="3"/>
  <c r="CD63" i="3"/>
  <c r="CE63" i="3" s="1"/>
  <c r="CD55" i="3"/>
  <c r="CD53" i="3"/>
  <c r="CE53" i="3" s="1"/>
  <c r="CD84" i="3"/>
  <c r="CE84" i="3" s="1"/>
  <c r="CD88" i="3"/>
  <c r="CD80" i="3"/>
  <c r="CE80" i="3" s="1"/>
  <c r="CD66" i="3"/>
  <c r="CD39" i="3"/>
  <c r="BS58" i="3"/>
  <c r="BS92" i="3"/>
  <c r="CD78" i="3"/>
  <c r="CD60" i="3"/>
  <c r="CE60" i="3" s="1"/>
  <c r="CD58" i="3"/>
  <c r="CD50" i="3"/>
  <c r="CD47" i="3"/>
  <c r="CE47" i="3" s="1"/>
  <c r="BS101" i="3"/>
  <c r="BS78" i="3"/>
  <c r="BS85" i="3"/>
  <c r="CD82" i="3"/>
  <c r="CD79" i="3"/>
  <c r="CD70" i="3"/>
  <c r="AJ101" i="3"/>
  <c r="BS106" i="3"/>
  <c r="AJ106" i="3"/>
  <c r="BS49" i="3"/>
  <c r="AJ49" i="3"/>
  <c r="BS46" i="3"/>
  <c r="BS44" i="3"/>
  <c r="BS105" i="3"/>
  <c r="AJ105" i="3"/>
  <c r="BS107" i="3"/>
  <c r="CD77" i="3"/>
  <c r="BS56" i="3"/>
  <c r="BS100" i="3"/>
  <c r="BS99" i="3"/>
  <c r="BS55" i="3"/>
  <c r="BS62" i="3"/>
  <c r="BS61" i="3"/>
  <c r="BS52" i="3"/>
  <c r="BS68" i="3"/>
  <c r="BS47" i="3"/>
  <c r="BS75" i="3"/>
  <c r="BS74" i="3"/>
  <c r="BS66" i="3"/>
  <c r="BS94" i="3"/>
  <c r="BS73" i="3"/>
  <c r="BS91" i="3"/>
  <c r="BS65" i="3"/>
  <c r="BS64" i="3"/>
  <c r="BS15" i="3"/>
  <c r="BS11" i="3"/>
  <c r="BS83" i="3"/>
  <c r="BS81" i="3"/>
  <c r="CD83" i="3"/>
  <c r="CD49" i="3"/>
  <c r="CD16" i="3"/>
  <c r="CE16" i="3" s="1"/>
  <c r="CD11" i="3"/>
  <c r="CE11" i="3" s="1"/>
  <c r="BS41" i="3"/>
  <c r="CD72" i="3"/>
  <c r="CD51" i="3"/>
  <c r="CE51" i="3" s="1"/>
  <c r="CD43" i="3"/>
  <c r="CE43" i="3" s="1"/>
  <c r="CD23" i="3"/>
  <c r="BS18" i="3"/>
  <c r="BS16" i="3"/>
  <c r="BS90" i="3"/>
  <c r="CD106" i="3"/>
  <c r="CD100" i="3"/>
  <c r="CD92" i="3"/>
  <c r="CD89" i="3"/>
  <c r="CD64" i="3"/>
  <c r="CD61" i="3"/>
  <c r="CD46" i="3"/>
  <c r="CD41" i="3"/>
  <c r="BO116" i="3"/>
  <c r="BO121" i="3" s="1"/>
  <c r="AJ109" i="3"/>
  <c r="BS109" i="3"/>
  <c r="BS57" i="3"/>
  <c r="AJ57" i="3"/>
  <c r="AJ100" i="3"/>
  <c r="AJ99" i="3"/>
  <c r="BS104" i="3"/>
  <c r="AJ104" i="3"/>
  <c r="CD69" i="3"/>
  <c r="BS102" i="3"/>
  <c r="AJ102" i="3"/>
  <c r="BS89" i="3"/>
  <c r="AJ89" i="3"/>
  <c r="T116" i="3"/>
  <c r="BS108" i="3"/>
  <c r="AJ108" i="3"/>
  <c r="AJ98" i="3"/>
  <c r="BS98" i="3"/>
  <c r="AJ25" i="3"/>
  <c r="AJ62" i="3"/>
  <c r="AJ61" i="3"/>
  <c r="BS87" i="3"/>
  <c r="BS21" i="3"/>
  <c r="BS20" i="3"/>
  <c r="BS67" i="3"/>
  <c r="BS86" i="3"/>
  <c r="BS29" i="3"/>
  <c r="BS71" i="3"/>
  <c r="BS70" i="3"/>
  <c r="BS14" i="3"/>
  <c r="P116" i="3"/>
  <c r="CD107" i="3"/>
  <c r="CD86" i="3"/>
  <c r="CD81" i="3"/>
  <c r="CD75" i="3"/>
  <c r="CE75" i="3" s="1"/>
  <c r="CD73" i="3"/>
  <c r="CD40" i="3"/>
  <c r="CD34" i="3"/>
  <c r="CD24" i="3"/>
  <c r="CD18" i="3"/>
  <c r="CE103" i="3"/>
  <c r="CD20" i="3"/>
  <c r="L121" i="3"/>
  <c r="BS63" i="3"/>
  <c r="BS24" i="3"/>
  <c r="BS23" i="3"/>
  <c r="BS22" i="3"/>
  <c r="BS77" i="3"/>
  <c r="BS50" i="3"/>
  <c r="BS48" i="3"/>
  <c r="BS60" i="3"/>
  <c r="BS45" i="3"/>
  <c r="BS38" i="3"/>
  <c r="BS26" i="3"/>
  <c r="BS12" i="3"/>
  <c r="CD108" i="3"/>
  <c r="CE108" i="3" s="1"/>
  <c r="CD19" i="3"/>
  <c r="CE10" i="3"/>
  <c r="BS88" i="3"/>
  <c r="BS54" i="3"/>
  <c r="BS34" i="3"/>
  <c r="BS51" i="3"/>
  <c r="BS76" i="3"/>
  <c r="BS19" i="3"/>
  <c r="BS59" i="3"/>
  <c r="BS39" i="3"/>
  <c r="BS13" i="3"/>
  <c r="CD102" i="3"/>
  <c r="CD90" i="3"/>
  <c r="CD87" i="3"/>
  <c r="CD76" i="3"/>
  <c r="CD65" i="3"/>
  <c r="CD57" i="3"/>
  <c r="CD45" i="3"/>
  <c r="CE45" i="3" s="1"/>
  <c r="CD38" i="3"/>
  <c r="CD25" i="3"/>
  <c r="CD14" i="3"/>
  <c r="CE8" i="3"/>
  <c r="L116" i="3"/>
  <c r="BS53" i="3"/>
  <c r="BS37" i="3"/>
  <c r="AJ37" i="3"/>
  <c r="BS72" i="3"/>
  <c r="AZ72" i="3"/>
  <c r="R116" i="3"/>
  <c r="BS40" i="3"/>
  <c r="AZ69" i="3"/>
  <c r="BS69" i="3"/>
  <c r="BS84" i="3"/>
  <c r="BS79" i="3"/>
  <c r="AJ83" i="3"/>
  <c r="O116" i="3"/>
  <c r="CE106" i="3"/>
  <c r="BS82" i="3"/>
  <c r="BS80" i="3"/>
  <c r="S116" i="3"/>
  <c r="CE107" i="3"/>
  <c r="CE99" i="3"/>
  <c r="CD104" i="3"/>
  <c r="CE55" i="3"/>
  <c r="CE88" i="3"/>
  <c r="CD91" i="3"/>
  <c r="CD74" i="3"/>
  <c r="CD71" i="3"/>
  <c r="CD62" i="3"/>
  <c r="CD54" i="3"/>
  <c r="CD26" i="3"/>
  <c r="CD59" i="3"/>
  <c r="CD48" i="3"/>
  <c r="CD94" i="3"/>
  <c r="CD68" i="3"/>
  <c r="CD56" i="3"/>
  <c r="CD52" i="3"/>
  <c r="CD42" i="3"/>
  <c r="CD12" i="3"/>
  <c r="CD111" i="3" l="1"/>
  <c r="CE102" i="3"/>
  <c r="CE101" i="3"/>
  <c r="CE78" i="3"/>
  <c r="CE79" i="3"/>
  <c r="CF7" i="3"/>
  <c r="CE83" i="3"/>
  <c r="CE82" i="3"/>
  <c r="CE109" i="3"/>
  <c r="CF107" i="3" s="1"/>
  <c r="CE21" i="3"/>
  <c r="CE44" i="3"/>
  <c r="CE66" i="3"/>
  <c r="CK107" i="3"/>
  <c r="CE50" i="3"/>
  <c r="CE17" i="3"/>
  <c r="CE15" i="3"/>
  <c r="CE24" i="3"/>
  <c r="CE49" i="3"/>
  <c r="CE58" i="3"/>
  <c r="CE85" i="3"/>
  <c r="CE92" i="3"/>
  <c r="CE39" i="3"/>
  <c r="CE70" i="3"/>
  <c r="AZ116" i="3"/>
  <c r="AZ121" i="3" s="1"/>
  <c r="CE61" i="3"/>
  <c r="CK98" i="3"/>
  <c r="CE100" i="3"/>
  <c r="CE89" i="3"/>
  <c r="CE64" i="3"/>
  <c r="CE23" i="3"/>
  <c r="CE77" i="3"/>
  <c r="CE46" i="3"/>
  <c r="CE72" i="3"/>
  <c r="CE41" i="3"/>
  <c r="CE57" i="3"/>
  <c r="CE87" i="3"/>
  <c r="CE40" i="3"/>
  <c r="CE81" i="3"/>
  <c r="CE25" i="3"/>
  <c r="CE20" i="3"/>
  <c r="CE14" i="3"/>
  <c r="CE65" i="3"/>
  <c r="CK90" i="3"/>
  <c r="CE90" i="3"/>
  <c r="CE19" i="3"/>
  <c r="CE18" i="3"/>
  <c r="CE86" i="3"/>
  <c r="CE38" i="3"/>
  <c r="CE76" i="3"/>
  <c r="CE73" i="3"/>
  <c r="CE69" i="3"/>
  <c r="CE68" i="3"/>
  <c r="CE71" i="3"/>
  <c r="CE12" i="3"/>
  <c r="CE56" i="3"/>
  <c r="CE94" i="3"/>
  <c r="CE59" i="3"/>
  <c r="CE54" i="3"/>
  <c r="CE104" i="3"/>
  <c r="CF103" i="3" s="1"/>
  <c r="CE42" i="3"/>
  <c r="CE48" i="3"/>
  <c r="CE52" i="3"/>
  <c r="CE74" i="3"/>
  <c r="CE91" i="3"/>
  <c r="AJ116" i="3"/>
  <c r="AJ121" i="3" s="1"/>
  <c r="CE62" i="3"/>
  <c r="CE26" i="3"/>
  <c r="CF90" i="3" l="1"/>
  <c r="CL90" i="3" s="1"/>
  <c r="CL107" i="3"/>
  <c r="CK103" i="3"/>
  <c r="CL103" i="3" s="1"/>
  <c r="CE116" i="3"/>
  <c r="CE111" i="3"/>
  <c r="CF98" i="3"/>
  <c r="CL98" i="3" s="1"/>
  <c r="CF79" i="3"/>
  <c r="CF14" i="3"/>
  <c r="CF64" i="3"/>
  <c r="CF26" i="3"/>
  <c r="CK79" i="3"/>
  <c r="CL79" i="3" s="1"/>
  <c r="CK64" i="3"/>
  <c r="CK14" i="3"/>
  <c r="CK26" i="3"/>
  <c r="CF69" i="3"/>
  <c r="CK38" i="3"/>
  <c r="CF58" i="3"/>
  <c r="CF11" i="3"/>
  <c r="CF38" i="3"/>
  <c r="CK69" i="3"/>
  <c r="CK58" i="3"/>
  <c r="CF111" i="3" l="1"/>
  <c r="CL69" i="3"/>
  <c r="CL26" i="3"/>
  <c r="CL14" i="3"/>
  <c r="CL64" i="3"/>
  <c r="CE118" i="3"/>
  <c r="CE120" i="3" s="1"/>
  <c r="CK11" i="3"/>
  <c r="CL38" i="3"/>
  <c r="CL58" i="3"/>
  <c r="CL11" i="3" l="1"/>
  <c r="CI111" i="3" l="1"/>
  <c r="CJ111" i="3"/>
  <c r="CK7" i="3"/>
  <c r="CL7" i="3" s="1"/>
  <c r="CJ120" i="3" l="1"/>
  <c r="CG125" i="3"/>
  <c r="CK111" i="3"/>
</calcChain>
</file>

<file path=xl/sharedStrings.xml><?xml version="1.0" encoding="utf-8"?>
<sst xmlns="http://schemas.openxmlformats.org/spreadsheetml/2006/main" count="441" uniqueCount="292">
  <si>
    <t>ΣΩΛ.ΗΛΕΚ/ΚΗ Φ90 CORRUGATED</t>
  </si>
  <si>
    <t>1.03.01.009</t>
  </si>
  <si>
    <t>ΣΥΝΟΛΙΚΕΣ ΑΓΟΡΑΣΜΕΝΕΣ ΠΟΣΟΤΗΤΕΣ</t>
  </si>
  <si>
    <t>ΤΙΜΗ ΜΟΝΑΔΑΣ ΑΓΟΡΑΣ 2016 ΧΩΡΙΣ Φ.Π.Α.</t>
  </si>
  <si>
    <t>ΤΙΜΗ ΜΟΝΑΔΑΣ ΑΓΟΡΑΣ 2017  ΧΩΡΙΣ Φ.Π.Α.</t>
  </si>
  <si>
    <t>ΣΥΝΟΛΙΚΟ ΚΟΣΤΟΣ 2015 ΧΩΡΙΣ Φ.Π.Α (ΕΥΡΩ)</t>
  </si>
  <si>
    <t>ΣΩΛ.Φ90-10ΑΤΜ ΜΑΥΡΟ MRS100</t>
  </si>
  <si>
    <t>1.02.02.118</t>
  </si>
  <si>
    <t>1.02.05.008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</si>
  <si>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</si>
  <si>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</si>
  <si>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</si>
  <si>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</si>
  <si>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</si>
  <si>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</si>
  <si>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</si>
  <si>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</si>
  <si>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</si>
  <si>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</si>
  <si>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</si>
  <si>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</si>
  <si>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1.02.02.128</t>
  </si>
  <si>
    <t>ΣΩΛ.Φ200-10ΑΤΜ ΜΑΥΡΟ MRS100</t>
  </si>
  <si>
    <t>1.01.01.024</t>
  </si>
  <si>
    <t>ΣΩΛ.Φ250-16ΑΤΜ PVC</t>
  </si>
  <si>
    <t>Κωδικός</t>
  </si>
  <si>
    <t>ΠΟΣΟΤΗΤΑ</t>
  </si>
  <si>
    <t xml:space="preserve">ΣΩΛΗΝΕΣ    ΑΡΔΕΥΣΗΣ-ΥΔΡΕΥΣΗΣ ΑΠO ΣΚΛΗΡΟ PVC                                      10ΑΤΜ </t>
  </si>
  <si>
    <t xml:space="preserve">ΣΩΛΗΝΕΣ    ΑΡΔΕΥΣΗΣ-ΥΔΡΕΥΣΗΣ ΑΠO ΣΚΛΗΡΟ PVC                                 12,5ΑΤΜ </t>
  </si>
  <si>
    <t xml:space="preserve">ΣΩΛΗΝΕΣ    ΑΡΔΕΥΣΗΣ-ΥΔΡΕΥΣΗΣ ΑΠO ΣΚΛΗΡΟ PVC                                     16ΑΤΜ </t>
  </si>
  <si>
    <r>
      <t xml:space="preserve">ΣΩΛΗΝΕΣ ΥΔΡΕΥΣΗΣ ΠΟΛΥΑΙΘΥΛΕΝΙΟΥ                 16ΑΤΜ   </t>
    </r>
    <r>
      <rPr>
        <sz val="9"/>
        <color indexed="8"/>
        <rFont val="Tahoma"/>
        <family val="2"/>
        <charset val="161"/>
      </rPr>
      <t xml:space="preserve">                          χρώματος μπλε ή μαύρο</t>
    </r>
  </si>
  <si>
    <r>
      <t xml:space="preserve">ΣΩΛΗΝΕΣ ΥΔΡΕΥΣΗΣ ΠΟΛΥΑΙΘΥΛΕΝΙΟΥ     12,5ΑΤΜ </t>
    </r>
    <r>
      <rPr>
        <sz val="9"/>
        <color indexed="8"/>
        <rFont val="Tahoma"/>
        <family val="2"/>
        <charset val="161"/>
      </rPr>
      <t xml:space="preserve">                         χρώματος μπλε ή μαύρο</t>
    </r>
  </si>
  <si>
    <r>
      <t>ΧΑΛΥΒΔΟΣΩΛΗΝΕΣ</t>
    </r>
    <r>
      <rPr>
        <sz val="9"/>
        <color indexed="8"/>
        <rFont val="Tahoma"/>
        <family val="2"/>
        <charset val="161"/>
      </rPr>
      <t xml:space="preserve">             Χωρίς Ραφή</t>
    </r>
  </si>
  <si>
    <r>
      <t xml:space="preserve">ΧΑΛΥΒΔΟΣΩΛΗΝΕΣ             </t>
    </r>
    <r>
      <rPr>
        <sz val="9"/>
        <color indexed="8"/>
        <rFont val="Tahoma"/>
        <family val="2"/>
        <charset val="161"/>
      </rPr>
      <t xml:space="preserve">  Με Μονωση - μ.μ.</t>
    </r>
  </si>
  <si>
    <r>
      <t xml:space="preserve">ΧΑΛΥΒΔΟΣΩΛΗΝΕΣ              </t>
    </r>
    <r>
      <rPr>
        <sz val="9"/>
        <color indexed="8"/>
        <rFont val="Tahoma"/>
        <family val="2"/>
        <charset val="161"/>
      </rPr>
      <t xml:space="preserve"> Με Μονωση - κγρ.</t>
    </r>
  </si>
  <si>
    <t>ΚΟΣΤΟΣ            ΑΝΑ ΥΛΙΚΟ      (ευρώ)</t>
  </si>
  <si>
    <t>ΚΟΣΤΟΣ              ΑΝΑ ΥΛΙΚΟ   (ευρώ)</t>
  </si>
  <si>
    <t>ΚΟΣΤΟΣ            ΑΝΑ ΟΜΑΔΑ      (ευρώ)</t>
  </si>
  <si>
    <t>ΤΙΜΗ ΜΟΝΑΔΑΣ ΠΡΟΣΦΟΡΑΣ                            (ευρώ)</t>
  </si>
  <si>
    <t xml:space="preserve">ΤΙΜΗ ΜΟΝΑΔΑΣ ΠΡΟΥΠΟΛΟΓΙΣΜΟΥ                               (ευρώ) </t>
  </si>
  <si>
    <t>Α/Α ΟΜΑΔΑΣ</t>
  </si>
  <si>
    <t>Α/Α ΥΛΙΚΟΥ</t>
  </si>
  <si>
    <t>ΠΕΡΙΓΡΑΦΗ ΥΛΙΚΟΥ</t>
  </si>
  <si>
    <t>ΧΩΡΙΣ ΕΚΠΤΩΣΗ</t>
  </si>
  <si>
    <t>ΜΕ ΕΚΠΤΩΣΗ</t>
  </si>
  <si>
    <t>ΤΙΜΗ ΜΟΝΑΔΑΣ ΕΛΑΧΙΣΤΗ      2015-16-17</t>
  </si>
  <si>
    <t>ΤΙΜΗ ΜΟΝΑΔΑΣ ΕΛΑΧΙΣΤΗ                 2015-16-17</t>
  </si>
  <si>
    <t>12-6-2017 - ΔΙΑΦΟΡΕΤΙΚΗ ΤΙΜΗ - 16Χ12,94</t>
  </si>
  <si>
    <t>12-06-2017 - ΔΙΑΦΟΡΕΤΙΚΗ ΤΙΜΗ 67,5Χ19,77</t>
  </si>
  <si>
    <t>ΔΑ1050 / 24-08-2017 - ΔΙΑΦΟΡΕΤΙΚΗ ΤΙΜΗ 6,15Χ23,20</t>
  </si>
  <si>
    <t>ΔΙΑΦΟΡΕΤΙΚΗ ΤΙΜΗ 7Χ1,59 + ΔΑ732 / 06-07-2017 - ΔΙΑΦΟΡΕΤΙΚΗ ΤΙΜΗ 5Χ1,52</t>
  </si>
  <si>
    <t>2.01.00.080</t>
  </si>
  <si>
    <t>ΧΑΛ/ΣΩΛ.TUBO 114.3 40/STD 5L Α106</t>
  </si>
  <si>
    <t>ΤΙΜΗ ΜΟΝΑΔΑΣ ΠΡΟΥΠ. ΔΙΑΓΩΝ. 2017</t>
  </si>
  <si>
    <t>ΤΙΜΗ ΜΟΝΑΔΑΣ ΚΑΤΑΛΟΓΟΥ ΠΡΟΥΠ. ΔΙΑΓΩΝ. 2017</t>
  </si>
  <si>
    <t>ΣΥΝΟΛΙΚΟ ΚΟΣΤΟΣ 2017 ΕΚΤΟΣ ΣΥΜΒΑΣΗΣ ΧΩΡΙΣ Φ.Π.Α (ΕΥΡΩ)</t>
  </si>
  <si>
    <t>ΣΩΛ.Φ90-16ΑΤΜ ΜΠΛΕ MRS100</t>
  </si>
  <si>
    <t>ΣΩΛ.Φ225-12,5ΑΤΜ PVC</t>
  </si>
  <si>
    <t>ΣΩΛ.Φ315-16ΑΤΜ ΜΠΛΕ MRS100</t>
  </si>
  <si>
    <t>ΧΑΛ/ΣΩΛ.ΜΕ ΜΟΝΩΣΗ Φ63-Φ100</t>
  </si>
  <si>
    <t>ΧΑΛ/ΣΩΛ.ΜΕ ΜΟΝΩΣΗ Φ110-Φ300</t>
  </si>
  <si>
    <t>ΧΑΛ/ΣΩΛ.ΜΕ ΜΟΝΩΣΗ Φ350-Φ1000</t>
  </si>
  <si>
    <t>ΚΓΡ</t>
  </si>
  <si>
    <t>ΣΩΛ.ΗΛΕΚ/ΚΗ Φ50 ΚΟΚΚΙΝΟ</t>
  </si>
  <si>
    <t>ΣΩΛ.ΗΛΕΚ/ΚΗ Φ63 ΜΑΥΡΟ</t>
  </si>
  <si>
    <t>ΔΙΑΦΑΝΗΣ ΣΩΛ. ΣΠΙΡΑΛ. ΕΛΑΦΡΟΥ ΤΥΠΟΥ 25mm</t>
  </si>
  <si>
    <t>ΔΙΑΦΑΝΗΣ ΣΩΛ. ΣΠΙΡΑΛ. ΕΛΑΦΡΟΥ ΤΥΠΟΥ 38mm</t>
  </si>
  <si>
    <t>ΔΙΑΦΑΝΗΣ ΣΩΛ. ΣΠΙΡΑΛ. ΕΛΑΦΡΟΥ ΤΥΠΟΥ  50mm</t>
  </si>
  <si>
    <t>ΔΙΑΦΑΝΗΣ ΣΩΛ. ΣΠΙΡΑΛ. ΕΛΑΦΡΟΥ ΤΥΠΟΥ  25mm</t>
  </si>
  <si>
    <t>ΣΤΑΛΑΚΤΗΦΟΡΟΙ ΣΩΛ.Φ20</t>
  </si>
  <si>
    <t xml:space="preserve">ΣΤΑΛΑΚΤΗΦΟΡΟΙ ΣΩΛ. Φ25 </t>
  </si>
  <si>
    <t xml:space="preserve">ΣΤΑΛΑΚΤΗΦΟΡΟΙ ΣΩΛ.Φ63-6ATM </t>
  </si>
  <si>
    <t>ΣΤΑΛΑΚΤΗΦΟΡΟΙ ΣΩΛ.Φ75-6ATM</t>
  </si>
  <si>
    <t xml:space="preserve">ΣΤΑΛΑΚΤΗΦΟΡΟΙ ΣΩΛ.Φ90-6ATM </t>
  </si>
  <si>
    <t>ΣΩΛΗΝΕΣ ΑΡΔΕΥΣΗΣ</t>
  </si>
  <si>
    <r>
      <t xml:space="preserve">ΣΩΛΗΝΕΣ ΥΔΡΕΥΣΗΣ </t>
    </r>
    <r>
      <rPr>
        <sz val="9"/>
        <color indexed="8"/>
        <rFont val="Tahoma"/>
        <family val="2"/>
        <charset val="161"/>
      </rPr>
      <t>Πολυαιθυλενίου</t>
    </r>
  </si>
  <si>
    <t>ΣΩΛΗΝΕΣ ΗΛΕΚ. ΔΙΚΤΥΩΝ</t>
  </si>
  <si>
    <t>1.03.01.014</t>
  </si>
  <si>
    <t>1.03.01.010</t>
  </si>
  <si>
    <t>1.03.03.007</t>
  </si>
  <si>
    <t>ΣΩΛ.ΣΠΙΡΑΛ ΝΕΡΟΣΩΛ 32mm-1 1/4"</t>
  </si>
  <si>
    <t>1.02.02.006</t>
  </si>
  <si>
    <t>ΣΩΛ.Φ110-10ΑΤΜ ΜΠΛΕ MRS100</t>
  </si>
  <si>
    <t>1.02.02.069</t>
  </si>
  <si>
    <t>ΣΩΛ.Φ110-12.5ΑΤΜ ΜΠΛΕ MRS100</t>
  </si>
  <si>
    <t>1.01.01.008</t>
  </si>
  <si>
    <t>ΣΩΛ.Φ110-16ΑΤΜ PVC</t>
  </si>
  <si>
    <t>1.02.02.120</t>
  </si>
  <si>
    <t>ΣΩΛ.Φ110-16ΑΤΜ ΜΑΥΡΟ MRS100</t>
  </si>
  <si>
    <t>1.02.02.139</t>
  </si>
  <si>
    <t>ΣΩΛ.Φ125-16ΑΤΜ ΜΑΥΡΟ MRS100</t>
  </si>
  <si>
    <t>1.01.01.040</t>
  </si>
  <si>
    <t>ΣΩΛ.Φ140-12.5ΑΤΜ PVC</t>
  </si>
  <si>
    <t>1.01.01.012</t>
  </si>
  <si>
    <t>ΣΩΛ.Φ140-16ΑΤΜ PVC</t>
  </si>
  <si>
    <t>1.01.01.045</t>
  </si>
  <si>
    <t>ΣΩΛ.Φ160-12.5ΑΤΜ PVC</t>
  </si>
  <si>
    <t>1.01.01.014</t>
  </si>
  <si>
    <t>ΣΩΛ.Φ160-16ΑΤΜ PVC</t>
  </si>
  <si>
    <t>1.02.05.002</t>
  </si>
  <si>
    <t>1.02.05.006</t>
  </si>
  <si>
    <t>1.02.01.118</t>
  </si>
  <si>
    <t>1.01.01.016</t>
  </si>
  <si>
    <t>ΣΩΛ.Φ200-16ΑΤΜ PVC</t>
  </si>
  <si>
    <t>1.02.02.117</t>
  </si>
  <si>
    <t>ΣΩΛ.Φ200-16ΑΤΜ ΜΑΥΡΟ MRS100</t>
  </si>
  <si>
    <t>1.02.02.166</t>
  </si>
  <si>
    <t>1.01.01.015</t>
  </si>
  <si>
    <t>ΣΩΛ.Φ225-10ΑΤΜ PVC</t>
  </si>
  <si>
    <t>1.02.02.074</t>
  </si>
  <si>
    <t>ΣΩΛ.Φ225-10ΑΤΜ ΜΠΛΕ MRS100</t>
  </si>
  <si>
    <t>1.01.01.027</t>
  </si>
  <si>
    <t>ΣΩΛ.Φ225-16ΑΤΜ PVC</t>
  </si>
  <si>
    <t>1.02.02.157</t>
  </si>
  <si>
    <t>ΣΩΛ.Φ225-16ΑΤΜ ΜΑΥΡΟ MRS100</t>
  </si>
  <si>
    <t>1.02.02.090</t>
  </si>
  <si>
    <t>ΣΩΛ.Φ225-16ΑΤΜ ΜΠΛΕ MRS100</t>
  </si>
  <si>
    <t>1.01.01.030</t>
  </si>
  <si>
    <t>ΣΩΛ.Φ250-10ΑΤΜ PVC</t>
  </si>
  <si>
    <t>1.02.02.247</t>
  </si>
  <si>
    <t>ΣΩΛ.Φ250-12.5ΑΤΜ ΜΑΥΡΟ MRS100</t>
  </si>
  <si>
    <t>1.02.02.156</t>
  </si>
  <si>
    <t>ΣΩΛ.Φ250-16ΑΤΜ ΜΑΥΡΟ MRS100</t>
  </si>
  <si>
    <t>1.02.02.127</t>
  </si>
  <si>
    <t>ΣΩΛ.Φ25-16ΑΤΜ ΜΑΥΡΟ MRS100</t>
  </si>
  <si>
    <t>1.01.01.038</t>
  </si>
  <si>
    <t>ΣΩΛ.Φ280-10ΑΤΜ PVC</t>
  </si>
  <si>
    <t>1.02.02.061</t>
  </si>
  <si>
    <t>ΣΩΛ.Φ280-10ΑΤΜ ΜΠΛΕ MRS100</t>
  </si>
  <si>
    <t>1.01.01.063</t>
  </si>
  <si>
    <t>ΣΩΛ.Φ280-12.5ΑΤΜ PVC</t>
  </si>
  <si>
    <t>1.02.02.264</t>
  </si>
  <si>
    <t>ΣΩΛ.Φ280-16ΑΤΜ ΜΑΥΡΟ MRS100</t>
  </si>
  <si>
    <t>1.02.02.181</t>
  </si>
  <si>
    <t>ΣΩΛ.Φ280-16ΑΤΜ ΜΠΛΕ MRS100</t>
  </si>
  <si>
    <t>1.02.02.168</t>
  </si>
  <si>
    <t>ΣΩΛ.Φ315-16ΑΤΜ ΜΑΥΡΟ MRS100</t>
  </si>
  <si>
    <t>1.02.02.121</t>
  </si>
  <si>
    <t>ΣΩΛ.Φ32-16ΑΤΜ ΜΑΥΡΟ MRS100</t>
  </si>
  <si>
    <t>1.01.01.065</t>
  </si>
  <si>
    <t>ΣΩΛ.Φ355-12.5ΑΤΜ PVC</t>
  </si>
  <si>
    <t>1.01.01.033</t>
  </si>
  <si>
    <t>ΣΩΛ.Φ355-16ΑΤΜ PVC</t>
  </si>
  <si>
    <t>1.02.02.177</t>
  </si>
  <si>
    <t>ΣΩΛ.Φ355-16ΑΤΜ ΜΑΥΡΟ MRS100</t>
  </si>
  <si>
    <t>1.02.02.110</t>
  </si>
  <si>
    <t>ΣΩΛ.Φ40-10ΑΤΜ ΜΑΥΡΟ MRS100</t>
  </si>
  <si>
    <t>1.02.02.122</t>
  </si>
  <si>
    <t>ΣΩΛ.Φ40-16ΑΤΜ ΜΑΥΡΟ MRS100</t>
  </si>
  <si>
    <t>1.02.02.189</t>
  </si>
  <si>
    <t>ΣΩΛ.Φ50-12.5ΑΤΜ ΜΑΥΡΟ MRS100</t>
  </si>
  <si>
    <t>1.01.01.001</t>
  </si>
  <si>
    <t>ΣΩΛ.Φ63-10ΑΤΜ PVC</t>
  </si>
  <si>
    <t>1.02.02.112</t>
  </si>
  <si>
    <t>ΣΩΛ.Φ63-10ΑΤΜ ΜΑΥΡΟ MRS100</t>
  </si>
  <si>
    <t>1.02.02.126</t>
  </si>
  <si>
    <t>ΣΩΛ.Φ63-16ΑΤΜ ΜΑΥΡΟ MRS100</t>
  </si>
  <si>
    <t>1.02.01.052</t>
  </si>
  <si>
    <t>1.01.01.017</t>
  </si>
  <si>
    <t>ΣΩΛ.Φ75-10ΑΤΜ PVC</t>
  </si>
  <si>
    <t>1.02.02.125</t>
  </si>
  <si>
    <t>ΣΩΛ.Φ75-10ΑΤΜ ΜΑΥΡΟ MRS100</t>
  </si>
  <si>
    <t>1.02.02.141</t>
  </si>
  <si>
    <t>ΣΩΛ.Φ75-16ΑΤΜ ΜΑΥΡΟ MRS100</t>
  </si>
  <si>
    <t>1.01.01.004</t>
  </si>
  <si>
    <t>ΣΩΛ.Φ90-10ΑΤΜ PVC</t>
  </si>
  <si>
    <t>1.02.02.116</t>
  </si>
  <si>
    <t>ΣΩΛ.Φ90-16ΑΤΜ ΜΑΥΡΟ MRS100</t>
  </si>
  <si>
    <t>ΣΥΝΟΛΙΚΟ ΚΟΣΤΟΣ 2016 ΧΩΡΙΣ Φ.Π.Α (ΕΥΡΩ)</t>
  </si>
  <si>
    <t>ΣΥΝΟΛΙΚΟ ΚΟΣΤΟΣ 2017 ΧΩΡΙΣ Φ.Π.Α (ΕΥΡΩ)</t>
  </si>
  <si>
    <t>ΣΥΝΟΛΙΚΟ ΚΟΣΤΟΣ 2015 ΜΕ Φ.Π.Α (ΕΥΡΩ)</t>
  </si>
  <si>
    <t>2017 (ΕΚΤΟΣ ΣΥΜΒΑΣΗΣ)</t>
  </si>
  <si>
    <t>2.01.00.092</t>
  </si>
  <si>
    <t>ΧΑΛ/ΣΩΛ.ΑΝΕΥ ΡΑΦΗΣ 10"</t>
  </si>
  <si>
    <t>2.01.00.060</t>
  </si>
  <si>
    <t>ΧΑΛ/ΣΩΛ.ΑΝΕΥ ΡΑΦΗΣ 273x6.3</t>
  </si>
  <si>
    <t>2.01.00.010</t>
  </si>
  <si>
    <t>ΧΑΛ/ΣΩΛ.ΕΠΕΝΔ.Φ168x7.11cm</t>
  </si>
  <si>
    <t>2.01.00.012</t>
  </si>
  <si>
    <t xml:space="preserve"> ΣΥΝΟΛΙΚΕΣ ΠΟΣΟΤΗΤΕΣ</t>
  </si>
  <si>
    <t>ΧΑΛ/ΣΩΛ.ΜΕ ΠΙΣΣΑ 114,3Χ6,3</t>
  </si>
  <si>
    <t>ΚΟΣΤΟΣ ΟΙΚΟΝΟΜΙΚΗΣ ΠΡΟΣΦΟΡΑΣ</t>
  </si>
  <si>
    <t>ΚΟΣΤΟΣ ΠΡΟΥΠΟΛΟΓΙΣΜΟΥ</t>
  </si>
  <si>
    <t>2.01.00.006</t>
  </si>
  <si>
    <t>ΧΑΛ/ΣΩΛ.ΜΕ ΠΙΣΣΑ 168.3</t>
  </si>
  <si>
    <t>2.01.00.002</t>
  </si>
  <si>
    <t>ΧΑΛ/ΣΩΛ.ΜΕ ΠΙΣΣΑ 219.1</t>
  </si>
  <si>
    <t>ΤΙΜΗ ΜΟΝΑΔΑΣ ΜΕΣΗ ΕΚΤΙΜΗΣΗ 2015-16-17</t>
  </si>
  <si>
    <t>ΤΙΜΗ ΜΟΝΑΔΑΣ ΠΡΟΥΠ. ΔΙΑΓΩΝ. 4475/2015</t>
  </si>
  <si>
    <t>ΤΙΜΗ ΜΟΝΑΔΑΣ ΠΡΟΥΠ. ΔΙΑΓΩΝ. 26/2016</t>
  </si>
  <si>
    <t>ΤΙΜΗ ΜΟΝΑΔΑΣ ΠΡΟΥΠ. ΔΙΑΓΩΝ. /2014</t>
  </si>
  <si>
    <t>ΣΥΝΟΛΟ</t>
  </si>
  <si>
    <t>ΤΙΜΗ ΜΕ +11</t>
  </si>
  <si>
    <t>ΤΙΜΗ ΜΕ +35</t>
  </si>
  <si>
    <t>ΤΙΜΗ ΜΕ +20</t>
  </si>
  <si>
    <t>ΣΩΛ.Φ225-10ΑΤΜ ΜΑΥΡΟ MRS100</t>
  </si>
  <si>
    <t>1.02.02.143</t>
  </si>
  <si>
    <t>ΜΟΝΑΔΑ ΜΕΤΡΗΣΗΣ</t>
  </si>
  <si>
    <t>Μ</t>
  </si>
  <si>
    <t>ΠΑΡΑΤΗΡΗΣΕΙΣ</t>
  </si>
  <si>
    <t>ΝΕΑ ΤΙΜΗ</t>
  </si>
  <si>
    <t>1.03.03.002</t>
  </si>
  <si>
    <t>ΣΩΛ.Φ50-16ΑΤΜ ΜΑΥΡΟ MRS100</t>
  </si>
  <si>
    <t>1.02.02.147</t>
  </si>
  <si>
    <t>ΣΩΛ.Φ32-10ΑΤΜ ΜΑΥΡΟ MRS100</t>
  </si>
  <si>
    <t>1.02.02.109</t>
  </si>
  <si>
    <t>2.01.00.108</t>
  </si>
  <si>
    <t>ΧΑΛ/ΣΩΛ.TUBO 114.3x4,5</t>
  </si>
  <si>
    <t>1.03.03.005</t>
  </si>
  <si>
    <t>1.02.05.014</t>
  </si>
  <si>
    <t>1.02.02.148</t>
  </si>
  <si>
    <t>ΣΩΛ.Φ140-16ΑΤΜ ΜΑΥΡΟ MRS100</t>
  </si>
  <si>
    <t>ΜΕΓΙΣΤΕΣ ΣΥΝΟΛΙΚΕΣ ΠΟΣΟΤΗΤΕΣ</t>
  </si>
  <si>
    <t>ΜΕΣΟ ΟΡΟ</t>
  </si>
  <si>
    <t>ΤΙΜΗ ΜΟΝΑΔΑΣ ΑΓΟΡΑΣ 2015 ΜΕ Φ.Π.Α.</t>
  </si>
  <si>
    <t>ΤΙΜΗ ΜΟΝΑΔΑΣ ΑΓΟΡΑΣ 2015 ΧΩΡΙΣ Φ.Π.Α.</t>
  </si>
  <si>
    <t>ΣΥΝΟΛΟ ΜΕ Φ.Π.Α</t>
  </si>
  <si>
    <t>ΣΥΝΟΛΟ ΧΩΡΙΣ Φ.Π.Α</t>
  </si>
  <si>
    <t>ΣΥΝΟΛΟ ΧΩΡΙΣ Φ.Π.Α.</t>
  </si>
  <si>
    <t>ΣΥΝΟΛΟ ΜΕ Φ.Π.Α.</t>
  </si>
  <si>
    <t>ΟΜΑΔΕΣ ΥΛΙΚΩΝ</t>
  </si>
  <si>
    <t>1.03.03.017</t>
  </si>
  <si>
    <t>1.03.03.052</t>
  </si>
  <si>
    <t>1.03.03.009</t>
  </si>
  <si>
    <t>ΣΩΛ.ΣΠΙΡΑΛ ΝΕΡΟΣΩΛ 50mm - 2"</t>
  </si>
  <si>
    <t>1.02.02.114</t>
  </si>
  <si>
    <t>ΣΩΛ.Φ110-10ΑΤΜ ΜΑΥΡΟ MRS100</t>
  </si>
  <si>
    <t>1.01.01.010</t>
  </si>
  <si>
    <t>ΣΩΛ.Φ125-16ΑΤΜ PVC</t>
  </si>
  <si>
    <t>1.02.02.146</t>
  </si>
  <si>
    <t>ΣΩΛ.Φ160-16ΑΤΜ ΜΑΥΡΟ MRS100</t>
  </si>
  <si>
    <t>1.01.01.037</t>
  </si>
  <si>
    <t>ΣΩΛ.Φ280-16ΑΤΜ PVC</t>
  </si>
  <si>
    <t>1.02.02.131</t>
  </si>
  <si>
    <t>ΣΩΛ.Φ315-10ΑΤΜ ΜΑΥΡΟ MRS100</t>
  </si>
  <si>
    <t>ΔΙΑΦΟΡΕΤΙΚΗ ΤΙΜΗ-6,75Χ 2,23</t>
  </si>
  <si>
    <t>1.02.01.127</t>
  </si>
  <si>
    <t>1.01.01.005</t>
  </si>
  <si>
    <t>ΣΩΛ.Φ90-16ΑΤΜ PVC</t>
  </si>
  <si>
    <t>1.02.01.128</t>
  </si>
  <si>
    <t>ΤΙΜΗ ΜΟΝΑΔΑΣ ΑΓΟΡΑΣ 2017 ΕΚΤΟΣ ΣΥΜΒΑΣΗΣ</t>
  </si>
  <si>
    <t>2015 (σύμβαση 2014)</t>
  </si>
  <si>
    <t>2016 (σύμβαση 2015)</t>
  </si>
  <si>
    <t>2017 (σύμβαση 2016)</t>
  </si>
  <si>
    <t>1.02.02.111</t>
  </si>
  <si>
    <t>ΣΩΛ.Φ50-10ΑΤΜ ΜΑΥΡΟ MRS100</t>
  </si>
  <si>
    <t>ΣΩΛ.Φ200-16ΑΤΜ ΜΠΛΕ  MRS100</t>
  </si>
  <si>
    <t>1.02.02.013</t>
  </si>
  <si>
    <t>ΧΑΛ/ΣΩΛ. Χ ΡΑΦΗ 168.x5.6 ΓΑΛΒ</t>
  </si>
  <si>
    <t>2.01.00.089</t>
  </si>
  <si>
    <t>1.02.01.122</t>
  </si>
  <si>
    <t>ΣΩΛ.Φ75-12.5ΑΤΜ ΜΑΥΡΟ MRS100</t>
  </si>
  <si>
    <t>1.02.02.255</t>
  </si>
  <si>
    <t>ΠΕΔΙΟ Α - ΠΕΡΙΓΡΑΦΗ ΥΛΙΚΩΝ ΚΑΙ ΠΟΣΟΤΗΤΩΝ</t>
  </si>
  <si>
    <t>ΠΕΔΙΟ Β - ΠΡΟΥΠΟΛΟΓΙΣΜΟΣ</t>
  </si>
  <si>
    <t>ΠΕΔΙΟ Γ - ΟΙΚΟΝΟΜΙΚΗ ΠΡΟΣΦΟΡΑ</t>
  </si>
  <si>
    <t>ΤΜΗΜΑ Π1 - ΣΩΛΗΝΩΣΕΙΣ</t>
  </si>
  <si>
    <t>ΣΥΝΟΛΑ</t>
  </si>
  <si>
    <r>
      <t xml:space="preserve">ΣΙΔΗΡΟΣΩΛΗΝΕΣ     </t>
    </r>
    <r>
      <rPr>
        <sz val="9"/>
        <color indexed="8"/>
        <rFont val="Tahoma"/>
        <family val="2"/>
        <charset val="161"/>
      </rPr>
      <t>Γαλβανισμένοι</t>
    </r>
  </si>
  <si>
    <t>2.04.00.022</t>
  </si>
  <si>
    <t>ΣΙΔ/ΣΩΛ.ΓΑΛΒ.ΚΙΤΡΙΝΗ 2"</t>
  </si>
  <si>
    <t>2.04.00.023</t>
  </si>
  <si>
    <t>ΣΙΔ/ΣΩΛ.ΓΑΛΒ.ΚΙΤΡΙΝΗ 3"</t>
  </si>
  <si>
    <t>2.04.00.037</t>
  </si>
  <si>
    <t>ΣΙΔ/ΣΩΛ.ΓΑΛΒ.ΠΡΑΣΙΝΗ 1"</t>
  </si>
  <si>
    <t>ΔΙΑΦΟΡΕΤΙΚΗ ΤΙΜΗ - 3,5Χ5,00</t>
  </si>
  <si>
    <t>2.04.00.034</t>
  </si>
  <si>
    <t>ΣΙΔ/ΣΩΛ.ΓΑΛΒ.ΠΡΑΣΙΝΗ 2.1/2"</t>
  </si>
  <si>
    <t>ΣΩΛ.Φ18x0,25</t>
  </si>
  <si>
    <t xml:space="preserve">ΣΩΛ.Φ20-16ΑΤΜ ΜΑΥΡΟ MRS100 </t>
  </si>
  <si>
    <t>ΣΩΛ.Φ16x0,2</t>
  </si>
  <si>
    <t>ΣΩΛ.Φ18x0,2</t>
  </si>
  <si>
    <t>ΣΩΛ.Φ22x0,3</t>
  </si>
  <si>
    <t>α. ΣΥΝΟΛΟ ΧΩΡΙΣ Φ.Π.Α.</t>
  </si>
  <si>
    <t>β. Φ.Π.Α (24%)</t>
  </si>
  <si>
    <t>γ. ΣΥΝΟΛΟ ΜΕ Φ.Π.Α.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</si>
  <si>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</si>
  <si>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10Α</t>
  </si>
  <si>
    <t>10Β</t>
  </si>
  <si>
    <r>
      <t xml:space="preserve">ΣΩΛΗΝΕΣ ΥΔΡΕΥΣΗΣ ΠΟΛΥΑΙΘΥΛΕΝΙΟΥ            10ΑΤΜ                             </t>
    </r>
    <r>
      <rPr>
        <sz val="9"/>
        <color indexed="8"/>
        <rFont val="Tahoma"/>
        <family val="2"/>
        <charset val="161"/>
      </rPr>
      <t xml:space="preserve"> χρώματος μπλε ή μαύρο</t>
    </r>
  </si>
  <si>
    <r>
      <t xml:space="preserve">ΠΟΣΟΣΤΟ ΕΚΠΤΩΣΗΣ (ΕΥ)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</si>
  <si>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 xml:space="preserve">ΠΟΣΟΣΤΟ ΕΚΠΤΩΣΗΣ (ΕΥ)  ΑΝΑ ΥΛΙΚΟ (%) </t>
    </r>
    <r>
      <rPr>
        <sz val="9"/>
        <color indexed="8"/>
        <rFont val="Tahoma"/>
        <family val="2"/>
      </rPr>
      <t xml:space="preserve">(ΕΛΕΓΧΟΣ)     </t>
    </r>
    <r>
      <rPr>
        <b/>
        <sz val="9"/>
        <color indexed="8"/>
        <rFont val="Tahoma"/>
        <family val="2"/>
        <charset val="161"/>
      </rPr>
      <t xml:space="preserve">             0% ≤ ΕΥ ≤70%</t>
    </r>
  </si>
  <si>
    <r>
      <t>ΠΟΣΟΣΤΟ ΕΚΠΤΩΣΗΣ (Ε</t>
    </r>
    <r>
      <rPr>
        <b/>
        <sz val="7"/>
        <color indexed="8"/>
        <rFont val="Tahoma"/>
        <family val="2"/>
      </rPr>
      <t>Μ</t>
    </r>
    <r>
      <rPr>
        <b/>
        <sz val="10"/>
        <color indexed="8"/>
        <rFont val="Tahoma"/>
        <family val="2"/>
        <charset val="161"/>
      </rPr>
      <t xml:space="preserve">) ΟΙΚΟΝΟΜΙΚΗΣ ΠΡΟΣΦΟΡΑΣ (%) </t>
    </r>
  </si>
  <si>
    <t>ΠΟΣΟ ΟΙΚΟΝΟΜΙΚΗΣ ΠΡΟΣΦΟΡΑΣ χωρίς Φ.Π.Α. (σε ευρώ)  (ΟΛΟΓΡΑΦΩΣ)</t>
  </si>
  <si>
    <t>ΣΩΛ.Φ280-12.5ΑΤΜ ΜΠΛΕ MRS100</t>
  </si>
  <si>
    <t>ΣΩΛ.Φ40-12.5ΑΤΜ ΜΠΛΕ MRS100</t>
  </si>
  <si>
    <t>ΣΩΛ.Φ63-12.5ΑΤΜ ΜΑΥΡΟ MRS101</t>
  </si>
  <si>
    <t>ΣΩΛ.Φ90 -12.5ΑΤΜ ΜΑΥΡΟ MRS100</t>
  </si>
  <si>
    <t>ΣΩΛ.Φ200-12.5ΑΤΜ ΜΑΥΡΟ MRS100</t>
  </si>
  <si>
    <t>ΣΩΛ.Φ225-12.5ΑΤΜ ΜΑΥΡΟ MRS100</t>
  </si>
  <si>
    <t>ΣΩΛ.Φ315-12.5ΑΤΜ ΜΑΥΡΟ MRS100</t>
  </si>
  <si>
    <t>ΣΩΛ.Φ355-12.5ΑΤΜ ΜΑΥΡΟ MRS101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</si>
</sst>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9" x14ac:knownFonts="1">
    <font>
      <sz val="11"/>
      <color theme="1"/>
      <name val="Calibri"/>
      <family val="2"/>
      <charset val="161"/>
      <scheme val="minor"/>
    </font>
    <font>
      <sz val="10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b/>
      <sz val="10"/>
      <color indexed="10"/>
      <name val="Tahoma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10"/>
      <name val="Tahoma"/>
      <family val="2"/>
      <charset val="161"/>
    </font>
    <font>
      <sz val="10"/>
      <name val="Tahoma"/>
      <family val="2"/>
      <charset val="161"/>
    </font>
    <font>
      <sz val="8"/>
      <name val="Calibri"/>
      <family val="2"/>
      <charset val="161"/>
    </font>
    <font>
      <b/>
      <sz val="10"/>
      <name val="Tahoma"/>
      <family val="2"/>
      <charset val="161"/>
    </font>
    <font>
      <sz val="11"/>
      <name val="Calibri"/>
      <family val="2"/>
      <charset val="161"/>
    </font>
    <font>
      <sz val="8"/>
      <color indexed="8"/>
      <name val="Calibri"/>
      <family val="2"/>
      <charset val="161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color indexed="8"/>
      <name val="Tahoma"/>
      <family val="2"/>
      <charset val="161"/>
    </font>
    <font>
      <b/>
      <sz val="8"/>
      <color indexed="8"/>
      <name val="Tahoma"/>
      <family val="2"/>
      <charset val="161"/>
    </font>
    <font>
      <sz val="8"/>
      <name val="Tahoma"/>
      <family val="2"/>
      <charset val="161"/>
    </font>
    <font>
      <b/>
      <sz val="8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9"/>
      <color indexed="8"/>
      <name val="Tahoma"/>
      <family val="2"/>
    </font>
    <font>
      <b/>
      <sz val="12"/>
      <color indexed="8"/>
      <name val="Tahoma"/>
      <family val="2"/>
      <charset val="161"/>
    </font>
    <font>
      <b/>
      <sz val="11"/>
      <color indexed="8"/>
      <name val="Calibri"/>
      <family val="2"/>
      <scheme val="minor"/>
    </font>
    <font>
      <b/>
      <sz val="7"/>
      <color indexed="8"/>
      <name val="Tahoma"/>
      <family val="2"/>
    </font>
    <font>
      <sz val="14"/>
      <color theme="1"/>
      <name val="Calibri"/>
      <family val="2"/>
      <charset val="161"/>
      <scheme val="minor"/>
    </font>
    <font>
      <sz val="9"/>
      <color indexed="8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4" fontId="1" fillId="5" borderId="2" xfId="0" applyNumberFormat="1" applyFont="1" applyFill="1" applyBorder="1"/>
    <xf numFmtId="4" fontId="3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4" fontId="1" fillId="5" borderId="3" xfId="0" applyNumberFormat="1" applyFont="1" applyFill="1" applyBorder="1"/>
    <xf numFmtId="4" fontId="3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4" fontId="1" fillId="4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10" borderId="4" xfId="0" applyNumberFormat="1" applyFont="1" applyFill="1" applyBorder="1" applyAlignment="1">
      <alignment horizontal="center"/>
    </xf>
    <xf numFmtId="2" fontId="8" fillId="10" borderId="4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8" fillId="8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12" borderId="1" xfId="0" applyNumberFormat="1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0" fontId="2" fillId="9" borderId="5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wrapText="1"/>
    </xf>
    <xf numFmtId="0" fontId="1" fillId="0" borderId="3" xfId="0" applyFont="1" applyBorder="1"/>
    <xf numFmtId="165" fontId="1" fillId="0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8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6" fillId="10" borderId="3" xfId="0" applyNumberFormat="1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1" fillId="12" borderId="2" xfId="0" applyNumberFormat="1" applyFont="1" applyFill="1" applyBorder="1" applyAlignment="1">
      <alignment horizontal="center"/>
    </xf>
    <xf numFmtId="2" fontId="1" fillId="12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2" fontId="6" fillId="1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" fillId="12" borderId="3" xfId="0" applyNumberFormat="1" applyFont="1" applyFill="1" applyBorder="1" applyAlignment="1">
      <alignment horizontal="center"/>
    </xf>
    <xf numFmtId="2" fontId="1" fillId="12" borderId="3" xfId="0" applyNumberFormat="1" applyFont="1" applyFill="1" applyBorder="1" applyAlignment="1">
      <alignment horizontal="center" wrapText="1"/>
    </xf>
    <xf numFmtId="2" fontId="6" fillId="8" borderId="3" xfId="0" applyNumberFormat="1" applyFont="1" applyFill="1" applyBorder="1" applyAlignment="1">
      <alignment horizontal="center"/>
    </xf>
    <xf numFmtId="2" fontId="5" fillId="8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5" fillId="8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2" fillId="1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4" fontId="1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14" borderId="1" xfId="0" applyFont="1" applyFill="1" applyBorder="1" applyAlignme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Fill="1" applyBorder="1"/>
    <xf numFmtId="4" fontId="1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2" fontId="8" fillId="8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2" fontId="8" fillId="10" borderId="0" xfId="0" applyNumberFormat="1" applyFont="1" applyFill="1" applyBorder="1" applyAlignment="1">
      <alignment horizontal="center"/>
    </xf>
    <xf numFmtId="0" fontId="13" fillId="14" borderId="0" xfId="0" applyFont="1" applyFill="1" applyBorder="1" applyAlignment="1"/>
    <xf numFmtId="0" fontId="13" fillId="14" borderId="9" xfId="0" applyFont="1" applyFill="1" applyBorder="1" applyAlignment="1"/>
    <xf numFmtId="0" fontId="0" fillId="0" borderId="10" xfId="0" applyBorder="1"/>
    <xf numFmtId="0" fontId="0" fillId="0" borderId="10" xfId="0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12" fillId="14" borderId="4" xfId="0" applyNumberFormat="1" applyFont="1" applyFill="1" applyBorder="1" applyAlignment="1">
      <alignment horizontal="right"/>
    </xf>
    <xf numFmtId="0" fontId="4" fillId="14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8" borderId="4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8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0" fontId="11" fillId="0" borderId="0" xfId="0" applyFont="1" applyFill="1" applyBorder="1"/>
    <xf numFmtId="0" fontId="13" fillId="0" borderId="0" xfId="0" applyFont="1"/>
    <xf numFmtId="0" fontId="12" fillId="0" borderId="0" xfId="0" applyFont="1" applyFill="1" applyBorder="1"/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/>
    <xf numFmtId="49" fontId="11" fillId="0" borderId="3" xfId="0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/>
    <xf numFmtId="4" fontId="1" fillId="0" borderId="3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/>
    <xf numFmtId="49" fontId="11" fillId="0" borderId="2" xfId="0" applyNumberFormat="1" applyFont="1" applyFill="1" applyBorder="1" applyAlignment="1"/>
    <xf numFmtId="4" fontId="1" fillId="5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4" fontId="1" fillId="0" borderId="2" xfId="0" applyNumberFormat="1" applyFont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/>
    <xf numFmtId="49" fontId="14" fillId="0" borderId="2" xfId="0" applyNumberFormat="1" applyFont="1" applyFill="1" applyBorder="1" applyAlignment="1"/>
    <xf numFmtId="2" fontId="5" fillId="0" borderId="2" xfId="0" applyNumberFormat="1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49" fontId="6" fillId="0" borderId="3" xfId="0" applyNumberFormat="1" applyFont="1" applyFill="1" applyBorder="1" applyAlignment="1"/>
    <xf numFmtId="49" fontId="14" fillId="0" borderId="3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" fillId="14" borderId="12" xfId="0" applyNumberFormat="1" applyFont="1" applyFill="1" applyBorder="1" applyAlignment="1">
      <alignment horizontal="center" vertical="center"/>
    </xf>
    <xf numFmtId="1" fontId="1" fillId="11" borderId="13" xfId="0" applyNumberFormat="1" applyFont="1" applyFill="1" applyBorder="1" applyAlignment="1">
      <alignment horizontal="center" vertical="center"/>
    </xf>
    <xf numFmtId="1" fontId="1" fillId="11" borderId="12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2" fontId="9" fillId="8" borderId="5" xfId="0" applyNumberFormat="1" applyFont="1" applyFill="1" applyBorder="1" applyAlignment="1">
      <alignment horizontal="center"/>
    </xf>
    <xf numFmtId="0" fontId="2" fillId="7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7" borderId="16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14" borderId="17" xfId="0" applyNumberFormat="1" applyFont="1" applyFill="1" applyBorder="1" applyAlignment="1">
      <alignment horizontal="center" vertical="center" wrapText="1"/>
    </xf>
    <xf numFmtId="0" fontId="2" fillId="8" borderId="18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9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6" fillId="0" borderId="0" xfId="0" applyFont="1" applyFill="1"/>
    <xf numFmtId="2" fontId="12" fillId="0" borderId="21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14" borderId="23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Alignment="1">
      <alignment horizontal="center"/>
    </xf>
    <xf numFmtId="10" fontId="17" fillId="0" borderId="0" xfId="0" applyNumberFormat="1" applyFont="1"/>
    <xf numFmtId="2" fontId="17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/>
    <xf numFmtId="0" fontId="18" fillId="0" borderId="0" xfId="0" applyFont="1" applyBorder="1"/>
    <xf numFmtId="165" fontId="18" fillId="0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0" fillId="0" borderId="0" xfId="0" applyFont="1"/>
    <xf numFmtId="10" fontId="21" fillId="0" borderId="0" xfId="0" applyNumberFormat="1" applyFont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14" xfId="0" applyNumberFormat="1" applyFont="1" applyFill="1" applyBorder="1"/>
    <xf numFmtId="4" fontId="2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/>
    <xf numFmtId="165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/>
    <xf numFmtId="4" fontId="3" fillId="0" borderId="22" xfId="0" applyNumberFormat="1" applyFont="1" applyFill="1" applyBorder="1" applyAlignment="1">
      <alignment horizontal="center"/>
    </xf>
    <xf numFmtId="0" fontId="0" fillId="0" borderId="0" xfId="0" applyFill="1" applyBorder="1"/>
    <xf numFmtId="10" fontId="17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12" fillId="0" borderId="0" xfId="0" applyNumberFormat="1" applyFont="1" applyFill="1" applyBorder="1"/>
    <xf numFmtId="4" fontId="1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14" xfId="0" applyNumberFormat="1" applyFont="1" applyBorder="1"/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12" fillId="14" borderId="22" xfId="0" applyNumberFormat="1" applyFont="1" applyFill="1" applyBorder="1" applyAlignment="1">
      <alignment horizontal="center" vertical="center" wrapText="1"/>
    </xf>
    <xf numFmtId="4" fontId="0" fillId="0" borderId="45" xfId="0" applyNumberFormat="1" applyBorder="1"/>
    <xf numFmtId="4" fontId="4" fillId="0" borderId="29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1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/>
    </xf>
    <xf numFmtId="0" fontId="2" fillId="8" borderId="17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/>
    <xf numFmtId="49" fontId="11" fillId="0" borderId="14" xfId="0" applyNumberFormat="1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/>
    </xf>
    <xf numFmtId="4" fontId="1" fillId="12" borderId="14" xfId="0" applyNumberFormat="1" applyFont="1" applyFill="1" applyBorder="1" applyAlignment="1">
      <alignment horizontal="center"/>
    </xf>
    <xf numFmtId="2" fontId="1" fillId="12" borderId="14" xfId="0" applyNumberFormat="1" applyFont="1" applyFill="1" applyBorder="1" applyAlignment="1">
      <alignment horizontal="center" wrapText="1"/>
    </xf>
    <xf numFmtId="4" fontId="1" fillId="5" borderId="14" xfId="0" applyNumberFormat="1" applyFont="1" applyFill="1" applyBorder="1" applyAlignment="1">
      <alignment horizontal="center"/>
    </xf>
    <xf numFmtId="4" fontId="1" fillId="5" borderId="14" xfId="0" applyNumberFormat="1" applyFont="1" applyFill="1" applyBorder="1"/>
    <xf numFmtId="4" fontId="3" fillId="6" borderId="14" xfId="0" applyNumberFormat="1" applyFont="1" applyFill="1" applyBorder="1" applyAlignment="1">
      <alignment horizontal="center"/>
    </xf>
    <xf numFmtId="0" fontId="1" fillId="6" borderId="14" xfId="0" applyFont="1" applyFill="1" applyBorder="1"/>
    <xf numFmtId="0" fontId="1" fillId="0" borderId="14" xfId="0" applyFont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horizontal="center"/>
    </xf>
    <xf numFmtId="2" fontId="1" fillId="7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2" fontId="1" fillId="8" borderId="14" xfId="0" applyNumberFormat="1" applyFont="1" applyFill="1" applyBorder="1" applyAlignment="1">
      <alignment horizontal="center"/>
    </xf>
    <xf numFmtId="2" fontId="6" fillId="8" borderId="14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2" fontId="6" fillId="10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7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0" fontId="0" fillId="0" borderId="14" xfId="0" applyBorder="1"/>
    <xf numFmtId="4" fontId="1" fillId="0" borderId="14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1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" fontId="1" fillId="0" borderId="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Fill="1" applyBorder="1"/>
    <xf numFmtId="0" fontId="14" fillId="0" borderId="2" xfId="0" applyFont="1" applyFill="1" applyBorder="1"/>
    <xf numFmtId="4" fontId="1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4" fontId="1" fillId="0" borderId="48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" fontId="1" fillId="4" borderId="12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4" fontId="1" fillId="5" borderId="12" xfId="0" applyNumberFormat="1" applyFont="1" applyFill="1" applyBorder="1"/>
    <xf numFmtId="4" fontId="3" fillId="6" borderId="12" xfId="0" applyNumberFormat="1" applyFont="1" applyFill="1" applyBorder="1" applyAlignment="1">
      <alignment horizontal="center"/>
    </xf>
    <xf numFmtId="0" fontId="1" fillId="6" borderId="12" xfId="0" applyFont="1" applyFill="1" applyBorder="1"/>
    <xf numFmtId="0" fontId="1" fillId="0" borderId="12" xfId="0" applyFont="1" applyBorder="1"/>
    <xf numFmtId="0" fontId="1" fillId="0" borderId="12" xfId="0" applyFont="1" applyFill="1" applyBorder="1"/>
    <xf numFmtId="165" fontId="1" fillId="0" borderId="12" xfId="0" applyNumberFormat="1" applyFont="1" applyFill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2" fontId="1" fillId="8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2" fontId="6" fillId="10" borderId="12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/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12" fillId="14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5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0" fillId="0" borderId="47" xfId="0" applyFill="1" applyBorder="1"/>
    <xf numFmtId="0" fontId="0" fillId="0" borderId="9" xfId="0" applyFill="1" applyBorder="1"/>
    <xf numFmtId="0" fontId="0" fillId="0" borderId="48" xfId="0" applyFill="1" applyBorder="1"/>
    <xf numFmtId="0" fontId="0" fillId="0" borderId="47" xfId="0" applyBorder="1"/>
    <xf numFmtId="0" fontId="0" fillId="0" borderId="9" xfId="0" applyBorder="1"/>
    <xf numFmtId="0" fontId="0" fillId="0" borderId="48" xfId="0" applyBorder="1"/>
    <xf numFmtId="0" fontId="0" fillId="0" borderId="13" xfId="0" applyBorder="1"/>
    <xf numFmtId="0" fontId="0" fillId="0" borderId="54" xfId="0" applyBorder="1"/>
    <xf numFmtId="0" fontId="2" fillId="14" borderId="1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10" fontId="17" fillId="18" borderId="17" xfId="0" applyNumberFormat="1" applyFont="1" applyFill="1" applyBorder="1" applyAlignment="1">
      <alignment horizontal="center"/>
    </xf>
    <xf numFmtId="10" fontId="17" fillId="18" borderId="32" xfId="0" applyNumberFormat="1" applyFont="1" applyFill="1" applyBorder="1" applyAlignment="1">
      <alignment horizontal="center"/>
    </xf>
    <xf numFmtId="10" fontId="17" fillId="18" borderId="33" xfId="0" applyNumberFormat="1" applyFont="1" applyFill="1" applyBorder="1" applyAlignment="1">
      <alignment horizontal="center"/>
    </xf>
    <xf numFmtId="10" fontId="17" fillId="18" borderId="59" xfId="0" applyNumberFormat="1" applyFont="1" applyFill="1" applyBorder="1" applyAlignment="1">
      <alignment horizontal="center"/>
    </xf>
    <xf numFmtId="10" fontId="17" fillId="18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20" borderId="62" xfId="0" applyNumberFormat="1" applyFont="1" applyFill="1" applyBorder="1" applyAlignment="1">
      <alignment horizontal="center"/>
    </xf>
    <xf numFmtId="4" fontId="4" fillId="20" borderId="62" xfId="0" applyNumberFormat="1" applyFont="1" applyFill="1" applyBorder="1"/>
    <xf numFmtId="4" fontId="4" fillId="20" borderId="62" xfId="0" applyNumberFormat="1" applyFont="1" applyFill="1" applyBorder="1" applyAlignment="1">
      <alignment horizontal="center" vertical="center"/>
    </xf>
    <xf numFmtId="4" fontId="25" fillId="8" borderId="62" xfId="0" applyNumberFormat="1" applyFont="1" applyFill="1" applyBorder="1" applyAlignment="1">
      <alignment horizontal="center" vertical="center" wrapText="1"/>
    </xf>
    <xf numFmtId="4" fontId="25" fillId="8" borderId="63" xfId="0" applyNumberFormat="1" applyFont="1" applyFill="1" applyBorder="1" applyAlignment="1">
      <alignment horizontal="center" vertical="center" wrapText="1"/>
    </xf>
    <xf numFmtId="4" fontId="4" fillId="20" borderId="64" xfId="0" applyNumberFormat="1" applyFont="1" applyFill="1" applyBorder="1"/>
    <xf numFmtId="4" fontId="2" fillId="0" borderId="65" xfId="0" applyNumberFormat="1" applyFont="1" applyFill="1" applyBorder="1" applyAlignment="1">
      <alignment horizontal="center"/>
    </xf>
    <xf numFmtId="4" fontId="4" fillId="20" borderId="61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12" fillId="7" borderId="5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49" fontId="19" fillId="7" borderId="21" xfId="0" applyNumberFormat="1" applyFont="1" applyFill="1" applyBorder="1" applyAlignment="1">
      <alignment horizontal="center" vertical="center" wrapText="1"/>
    </xf>
    <xf numFmtId="49" fontId="12" fillId="7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4" fontId="12" fillId="7" borderId="22" xfId="0" applyNumberFormat="1" applyFont="1" applyFill="1" applyBorder="1" applyAlignment="1">
      <alignment horizontal="center" vertical="center" wrapText="1"/>
    </xf>
    <xf numFmtId="4" fontId="12" fillId="7" borderId="0" xfId="0" applyNumberFormat="1" applyFont="1" applyFill="1" applyBorder="1" applyAlignment="1">
      <alignment horizontal="center" vertical="center" wrapText="1"/>
    </xf>
    <xf numFmtId="4" fontId="12" fillId="7" borderId="22" xfId="0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9" fontId="11" fillId="7" borderId="0" xfId="0" applyNumberFormat="1" applyFont="1" applyFill="1" applyBorder="1" applyAlignment="1">
      <alignment horizontal="center" vertical="center"/>
    </xf>
    <xf numFmtId="165" fontId="11" fillId="7" borderId="23" xfId="0" applyNumberFormat="1" applyFont="1" applyFill="1" applyBorder="1" applyAlignment="1">
      <alignment horizontal="center" vertical="center"/>
    </xf>
    <xf numFmtId="165" fontId="11" fillId="7" borderId="22" xfId="0" applyNumberFormat="1" applyFont="1" applyFill="1" applyBorder="1" applyAlignment="1">
      <alignment horizontal="center" vertical="center"/>
    </xf>
    <xf numFmtId="165" fontId="11" fillId="7" borderId="24" xfId="0" applyNumberFormat="1" applyFont="1" applyFill="1" applyBorder="1" applyAlignment="1">
      <alignment horizontal="center" vertical="center"/>
    </xf>
    <xf numFmtId="165" fontId="11" fillId="7" borderId="45" xfId="0" applyNumberFormat="1" applyFont="1" applyFill="1" applyBorder="1" applyAlignment="1">
      <alignment horizontal="center" vertical="center"/>
    </xf>
    <xf numFmtId="2" fontId="12" fillId="7" borderId="22" xfId="0" applyNumberFormat="1" applyFont="1" applyFill="1" applyBorder="1" applyAlignment="1">
      <alignment horizontal="center" vertical="center" wrapText="1"/>
    </xf>
    <xf numFmtId="2" fontId="12" fillId="7" borderId="67" xfId="0" applyNumberFormat="1" applyFont="1" applyFill="1" applyBorder="1" applyAlignment="1">
      <alignment horizontal="center" vertical="center" wrapText="1"/>
    </xf>
    <xf numFmtId="2" fontId="15" fillId="7" borderId="67" xfId="0" applyNumberFormat="1" applyFont="1" applyFill="1" applyBorder="1" applyAlignment="1">
      <alignment horizontal="center" vertical="center" wrapText="1"/>
    </xf>
    <xf numFmtId="2" fontId="15" fillId="7" borderId="22" xfId="0" applyNumberFormat="1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2" fontId="15" fillId="7" borderId="21" xfId="0" applyNumberFormat="1" applyFont="1" applyFill="1" applyBorder="1" applyAlignment="1">
      <alignment horizontal="center" vertical="center" wrapText="1"/>
    </xf>
    <xf numFmtId="2" fontId="12" fillId="7" borderId="24" xfId="0" applyNumberFormat="1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10" fontId="12" fillId="18" borderId="34" xfId="0" applyNumberFormat="1" applyFont="1" applyFill="1" applyBorder="1" applyAlignment="1">
      <alignment horizontal="center" vertical="center" wrapText="1"/>
    </xf>
    <xf numFmtId="10" fontId="12" fillId="18" borderId="53" xfId="0" applyNumberFormat="1" applyFont="1" applyFill="1" applyBorder="1" applyAlignment="1">
      <alignment horizontal="center" vertical="center" wrapText="1"/>
    </xf>
    <xf numFmtId="2" fontId="12" fillId="8" borderId="46" xfId="0" applyNumberFormat="1" applyFont="1" applyFill="1" applyBorder="1" applyAlignment="1">
      <alignment horizontal="center" vertical="center" wrapText="1"/>
    </xf>
    <xf numFmtId="4" fontId="12" fillId="8" borderId="46" xfId="0" applyNumberFormat="1" applyFont="1" applyFill="1" applyBorder="1" applyAlignment="1">
      <alignment horizontal="center" vertical="center" wrapText="1"/>
    </xf>
    <xf numFmtId="2" fontId="12" fillId="19" borderId="2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/>
    <xf numFmtId="49" fontId="11" fillId="0" borderId="12" xfId="0" applyNumberFormat="1" applyFont="1" applyFill="1" applyBorder="1" applyAlignment="1"/>
    <xf numFmtId="4" fontId="1" fillId="12" borderId="12" xfId="0" applyNumberFormat="1" applyFont="1" applyFill="1" applyBorder="1" applyAlignment="1">
      <alignment horizontal="center"/>
    </xf>
    <xf numFmtId="2" fontId="1" fillId="12" borderId="12" xfId="0" applyNumberFormat="1" applyFont="1" applyFill="1" applyBorder="1" applyAlignment="1">
      <alignment horizontal="center" wrapText="1"/>
    </xf>
    <xf numFmtId="2" fontId="6" fillId="8" borderId="12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5" fillId="7" borderId="24" xfId="0" applyNumberFormat="1" applyFont="1" applyFill="1" applyBorder="1" applyAlignment="1">
      <alignment horizontal="center" vertical="center" wrapText="1"/>
    </xf>
    <xf numFmtId="10" fontId="17" fillId="0" borderId="44" xfId="0" applyNumberFormat="1" applyFont="1" applyFill="1" applyBorder="1" applyAlignment="1">
      <alignment horizontal="center"/>
    </xf>
    <xf numFmtId="10" fontId="17" fillId="0" borderId="53" xfId="0" applyNumberFormat="1" applyFont="1" applyFill="1" applyBorder="1" applyAlignment="1">
      <alignment horizontal="center"/>
    </xf>
    <xf numFmtId="10" fontId="17" fillId="0" borderId="19" xfId="0" applyNumberFormat="1" applyFont="1" applyFill="1" applyBorder="1" applyAlignment="1">
      <alignment horizontal="center"/>
    </xf>
    <xf numFmtId="10" fontId="17" fillId="0" borderId="2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6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0" fontId="1" fillId="13" borderId="14" xfId="0" applyFont="1" applyFill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0" fontId="17" fillId="0" borderId="3" xfId="0" applyNumberFormat="1" applyFont="1" applyFill="1" applyBorder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10" fontId="17" fillId="18" borderId="19" xfId="0" applyNumberFormat="1" applyFont="1" applyFill="1" applyBorder="1" applyAlignment="1">
      <alignment horizontal="center"/>
    </xf>
    <xf numFmtId="10" fontId="17" fillId="18" borderId="15" xfId="0" applyNumberFormat="1" applyFont="1" applyFill="1" applyBorder="1" applyAlignment="1">
      <alignment horizontal="center"/>
    </xf>
    <xf numFmtId="10" fontId="17" fillId="18" borderId="20" xfId="0" applyNumberFormat="1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2" fontId="2" fillId="14" borderId="30" xfId="0" applyNumberFormat="1" applyFont="1" applyFill="1" applyBorder="1" applyAlignment="1">
      <alignment horizontal="center" vertical="center" wrapText="1"/>
    </xf>
    <xf numFmtId="2" fontId="2" fillId="14" borderId="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" fillId="8" borderId="3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7" borderId="30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36" xfId="0" applyBorder="1"/>
    <xf numFmtId="2" fontId="1" fillId="0" borderId="25" xfId="0" applyNumberFormat="1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2" fillId="14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8" borderId="5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0" fontId="17" fillId="19" borderId="25" xfId="0" applyNumberFormat="1" applyFont="1" applyFill="1" applyBorder="1" applyAlignment="1">
      <alignment horizontal="center" vertical="center"/>
    </xf>
    <xf numFmtId="10" fontId="4" fillId="19" borderId="24" xfId="0" applyNumberFormat="1" applyFont="1" applyFill="1" applyBorder="1" applyAlignment="1">
      <alignment horizontal="center" vertical="center"/>
    </xf>
    <xf numFmtId="10" fontId="4" fillId="19" borderId="26" xfId="0" applyNumberFormat="1" applyFont="1" applyFill="1" applyBorder="1" applyAlignment="1">
      <alignment horizontal="center" vertical="center"/>
    </xf>
    <xf numFmtId="2" fontId="12" fillId="14" borderId="28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0" fontId="22" fillId="0" borderId="30" xfId="0" applyNumberFormat="1" applyFont="1" applyBorder="1" applyAlignment="1">
      <alignment horizontal="center" vertical="center"/>
    </xf>
    <xf numFmtId="10" fontId="22" fillId="0" borderId="5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2" fontId="12" fillId="8" borderId="28" xfId="0" applyNumberFormat="1" applyFont="1" applyFill="1" applyBorder="1" applyAlignment="1">
      <alignment horizontal="center" vertical="center" wrapText="1"/>
    </xf>
    <xf numFmtId="2" fontId="2" fillId="8" borderId="28" xfId="0" applyNumberFormat="1" applyFont="1" applyFill="1" applyBorder="1" applyAlignment="1">
      <alignment horizontal="center" vertical="center" wrapText="1"/>
    </xf>
    <xf numFmtId="2" fontId="2" fillId="8" borderId="51" xfId="0" applyNumberFormat="1" applyFont="1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/>
    </xf>
    <xf numFmtId="10" fontId="22" fillId="0" borderId="1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0" xfId="0" applyBorder="1" applyAlignment="1">
      <alignment horizontal="center"/>
    </xf>
    <xf numFmtId="2" fontId="2" fillId="8" borderId="30" xfId="0" applyNumberFormat="1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0" fontId="0" fillId="8" borderId="5" xfId="0" applyFill="1" applyBorder="1"/>
    <xf numFmtId="0" fontId="0" fillId="8" borderId="27" xfId="0" applyFill="1" applyBorder="1"/>
    <xf numFmtId="4" fontId="1" fillId="0" borderId="42" xfId="0" applyNumberFormat="1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17" fillId="19" borderId="56" xfId="0" applyNumberFormat="1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0" fontId="17" fillId="19" borderId="18" xfId="0" applyNumberFormat="1" applyFont="1" applyFill="1" applyBorder="1" applyAlignment="1">
      <alignment horizontal="center" vertical="center"/>
    </xf>
    <xf numFmtId="10" fontId="4" fillId="19" borderId="18" xfId="0" applyNumberFormat="1" applyFont="1" applyFill="1" applyBorder="1" applyAlignment="1">
      <alignment horizontal="center" vertical="center"/>
    </xf>
    <xf numFmtId="10" fontId="4" fillId="19" borderId="57" xfId="0" applyNumberFormat="1" applyFont="1" applyFill="1" applyBorder="1" applyAlignment="1">
      <alignment horizontal="center" vertical="center"/>
    </xf>
    <xf numFmtId="10" fontId="17" fillId="19" borderId="24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Κανονικό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2"/>
  <sheetViews>
    <sheetView tabSelected="1" zoomScale="70" zoomScaleNormal="70" workbookViewId="0">
      <pane xSplit="6" ySplit="6" topLeftCell="G7" activePane="bottomRight" state="frozen"/>
      <selection pane="topRight" activeCell="D1" sqref="D1"/>
      <selection pane="bottomLeft" activeCell="A6" sqref="A6"/>
      <selection pane="bottomRight" activeCell="CL118" sqref="CL118"/>
    </sheetView>
  </sheetViews>
  <sheetFormatPr defaultColWidth="9.140625" defaultRowHeight="15" x14ac:dyDescent="0.25"/>
  <cols>
    <col min="1" max="1" width="23.85546875" style="78" customWidth="1"/>
    <col min="2" max="2" width="9.140625" style="15" hidden="1" customWidth="1"/>
    <col min="3" max="3" width="9.140625" style="78" customWidth="1"/>
    <col min="4" max="4" width="7.85546875" style="224" customWidth="1"/>
    <col min="5" max="5" width="12.5703125" style="13" hidden="1" customWidth="1"/>
    <col min="6" max="6" width="48.140625" style="164" customWidth="1"/>
    <col min="7" max="7" width="12" style="210" customWidth="1"/>
    <col min="8" max="8" width="15" style="6" hidden="1" customWidth="1"/>
    <col min="9" max="9" width="18.28515625" style="6" hidden="1" customWidth="1"/>
    <col min="10" max="10" width="17.140625" style="30" hidden="1" customWidth="1"/>
    <col min="11" max="11" width="21.7109375" style="2" hidden="1" customWidth="1"/>
    <col min="12" max="12" width="20.28515625" style="2" hidden="1" customWidth="1"/>
    <col min="13" max="13" width="22.7109375" style="2" hidden="1" customWidth="1"/>
    <col min="14" max="14" width="14.5703125" style="2" hidden="1" customWidth="1"/>
    <col min="15" max="15" width="7.7109375" style="3" hidden="1" customWidth="1"/>
    <col min="16" max="16" width="12" style="3" hidden="1" customWidth="1"/>
    <col min="17" max="17" width="14" style="2" hidden="1" customWidth="1"/>
    <col min="18" max="18" width="9.7109375" style="1" hidden="1" customWidth="1"/>
    <col min="19" max="19" width="13.5703125" style="1" hidden="1" customWidth="1"/>
    <col min="20" max="20" width="8.7109375" style="1" hidden="1" customWidth="1"/>
    <col min="21" max="32" width="6.7109375" style="27" hidden="1" customWidth="1"/>
    <col min="33" max="33" width="15.7109375" style="26" hidden="1" customWidth="1"/>
    <col min="34" max="34" width="17.5703125" style="26" hidden="1" customWidth="1"/>
    <col min="35" max="35" width="19.28515625" style="26" hidden="1" customWidth="1"/>
    <col min="36" max="36" width="19.5703125" style="26" hidden="1" customWidth="1"/>
    <col min="37" max="37" width="6.7109375" style="16" hidden="1" customWidth="1"/>
    <col min="38" max="38" width="6.7109375" style="25" hidden="1" customWidth="1"/>
    <col min="39" max="39" width="6.7109375" style="16" hidden="1" customWidth="1"/>
    <col min="40" max="40" width="7.28515625" style="16" hidden="1" customWidth="1"/>
    <col min="41" max="41" width="6.7109375" style="16" hidden="1" customWidth="1"/>
    <col min="42" max="48" width="6.7109375" style="14" hidden="1" customWidth="1"/>
    <col min="49" max="49" width="15.42578125" style="26" hidden="1" customWidth="1"/>
    <col min="50" max="50" width="19.140625" style="36" hidden="1" customWidth="1"/>
    <col min="51" max="51" width="21" style="26" hidden="1" customWidth="1"/>
    <col min="52" max="52" width="19" style="36" hidden="1" customWidth="1"/>
    <col min="53" max="57" width="6.7109375" style="64" hidden="1" customWidth="1"/>
    <col min="58" max="62" width="6.7109375" style="65" hidden="1" customWidth="1"/>
    <col min="63" max="64" width="6.7109375" style="64" hidden="1" customWidth="1"/>
    <col min="65" max="65" width="15.85546875" style="35" hidden="1" customWidth="1"/>
    <col min="66" max="66" width="22.85546875" style="26" hidden="1" customWidth="1"/>
    <col min="67" max="67" width="24.140625" style="36" hidden="1" customWidth="1"/>
    <col min="68" max="68" width="102.7109375" style="15" hidden="1" customWidth="1"/>
    <col min="69" max="69" width="4.7109375" style="13" hidden="1" customWidth="1"/>
    <col min="70" max="70" width="16.140625" style="16" hidden="1" customWidth="1"/>
    <col min="71" max="72" width="16.140625" style="25" hidden="1" customWidth="1"/>
    <col min="73" max="73" width="13.7109375" style="25" customWidth="1"/>
    <col min="74" max="74" width="16.140625" style="26" hidden="1" customWidth="1"/>
    <col min="75" max="75" width="5" hidden="1" customWidth="1"/>
    <col min="76" max="76" width="17.28515625" style="26" hidden="1" customWidth="1"/>
    <col min="77" max="77" width="21.140625" style="26" hidden="1" customWidth="1"/>
    <col min="78" max="78" width="7.42578125" hidden="1" customWidth="1"/>
    <col min="79" max="79" width="16.7109375" style="14" hidden="1" customWidth="1"/>
    <col min="80" max="80" width="22.28515625" style="26" hidden="1" customWidth="1"/>
    <col min="81" max="81" width="7.7109375" hidden="1" customWidth="1"/>
    <col min="82" max="82" width="26.28515625" style="76" customWidth="1"/>
    <col min="83" max="83" width="15.7109375" style="313" customWidth="1"/>
    <col min="84" max="84" width="15.7109375" style="405" customWidth="1"/>
    <col min="85" max="86" width="16.28515625" style="249" customWidth="1"/>
    <col min="87" max="87" width="26.28515625" style="26" customWidth="1"/>
    <col min="88" max="88" width="15.7109375" style="2" customWidth="1"/>
    <col min="89" max="89" width="15.7109375" style="320" customWidth="1"/>
    <col min="90" max="90" width="16.28515625" style="251" customWidth="1"/>
    <col min="91" max="16384" width="9.140625" style="1"/>
  </cols>
  <sheetData>
    <row r="1" spans="1:90" x14ac:dyDescent="0.25">
      <c r="D1" s="554"/>
      <c r="E1" s="555"/>
      <c r="F1" s="555"/>
      <c r="G1" s="555"/>
      <c r="H1" s="555"/>
      <c r="I1" s="14"/>
      <c r="R1" s="2"/>
      <c r="T1" s="13"/>
    </row>
    <row r="2" spans="1:90" ht="16.5" thickBot="1" x14ac:dyDescent="0.3">
      <c r="A2" s="358"/>
      <c r="D2" s="556" t="s">
        <v>256</v>
      </c>
      <c r="E2" s="557"/>
      <c r="F2" s="557"/>
      <c r="G2" s="557"/>
      <c r="H2" s="557"/>
      <c r="I2" s="15"/>
      <c r="M2" s="6"/>
      <c r="Q2" s="6"/>
      <c r="T2" s="13"/>
    </row>
    <row r="3" spans="1:90" ht="15.75" thickBot="1" x14ac:dyDescent="0.3">
      <c r="D3" s="223"/>
      <c r="E3" s="29"/>
      <c r="F3" s="133"/>
      <c r="G3" s="152"/>
      <c r="H3" s="560" t="s">
        <v>241</v>
      </c>
      <c r="I3" s="561"/>
      <c r="J3" s="561"/>
      <c r="K3" s="562"/>
      <c r="L3" s="562"/>
      <c r="M3" s="563"/>
      <c r="Q3" s="6"/>
      <c r="T3" s="13"/>
      <c r="U3" s="571" t="s">
        <v>242</v>
      </c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63"/>
      <c r="AK3" s="558" t="s">
        <v>243</v>
      </c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234"/>
      <c r="BA3" s="568" t="s">
        <v>171</v>
      </c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70"/>
    </row>
    <row r="4" spans="1:90" s="135" customFormat="1" ht="16.899999999999999" customHeight="1" x14ac:dyDescent="0.25">
      <c r="A4" s="572" t="s">
        <v>253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4"/>
      <c r="O4" s="574"/>
      <c r="P4" s="574"/>
      <c r="Q4" s="574"/>
      <c r="R4" s="574"/>
      <c r="S4" s="574"/>
      <c r="T4" s="574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5"/>
      <c r="BV4" s="153"/>
      <c r="BW4" s="154"/>
      <c r="BX4" s="226" t="s">
        <v>44</v>
      </c>
      <c r="BY4" s="225" t="s">
        <v>43</v>
      </c>
      <c r="BZ4" s="154"/>
      <c r="CA4" s="225" t="s">
        <v>43</v>
      </c>
      <c r="CB4" s="227" t="s">
        <v>44</v>
      </c>
      <c r="CC4" s="154"/>
      <c r="CD4" s="519" t="s">
        <v>254</v>
      </c>
      <c r="CE4" s="520"/>
      <c r="CF4" s="521"/>
      <c r="CG4" s="515" t="s">
        <v>255</v>
      </c>
      <c r="CH4" s="516"/>
      <c r="CI4" s="517"/>
      <c r="CJ4" s="517"/>
      <c r="CK4" s="517"/>
      <c r="CL4" s="518"/>
    </row>
    <row r="5" spans="1:90" s="231" customFormat="1" ht="16.899999999999999" customHeight="1" x14ac:dyDescent="0.25">
      <c r="A5" s="354">
        <v>1</v>
      </c>
      <c r="B5" s="328">
        <v>1</v>
      </c>
      <c r="C5" s="328">
        <v>2</v>
      </c>
      <c r="D5" s="329">
        <v>3</v>
      </c>
      <c r="E5" s="235"/>
      <c r="F5" s="235">
        <v>4</v>
      </c>
      <c r="G5" s="235">
        <v>5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7">
        <v>6</v>
      </c>
      <c r="BV5" s="236"/>
      <c r="BW5" s="232"/>
      <c r="BX5" s="228"/>
      <c r="BY5" s="229"/>
      <c r="BZ5" s="232"/>
      <c r="CA5" s="229"/>
      <c r="CB5" s="228"/>
      <c r="CC5" s="238"/>
      <c r="CD5" s="239">
        <v>7</v>
      </c>
      <c r="CE5" s="230">
        <v>8</v>
      </c>
      <c r="CF5" s="432">
        <v>9</v>
      </c>
      <c r="CG5" s="330" t="s">
        <v>277</v>
      </c>
      <c r="CH5" s="455" t="s">
        <v>278</v>
      </c>
      <c r="CI5" s="233">
        <v>11</v>
      </c>
      <c r="CJ5" s="233">
        <v>12</v>
      </c>
      <c r="CK5" s="233">
        <v>13</v>
      </c>
      <c r="CL5" s="240">
        <v>14</v>
      </c>
    </row>
    <row r="6" spans="1:90" s="166" customFormat="1" ht="63" customHeight="1" thickBot="1" x14ac:dyDescent="0.3">
      <c r="A6" s="456" t="s">
        <v>220</v>
      </c>
      <c r="B6" s="457" t="s">
        <v>220</v>
      </c>
      <c r="C6" s="458" t="s">
        <v>40</v>
      </c>
      <c r="D6" s="459" t="s">
        <v>41</v>
      </c>
      <c r="E6" s="460" t="s">
        <v>25</v>
      </c>
      <c r="F6" s="460" t="s">
        <v>42</v>
      </c>
      <c r="G6" s="461" t="s">
        <v>197</v>
      </c>
      <c r="H6" s="462" t="s">
        <v>2</v>
      </c>
      <c r="I6" s="462" t="s">
        <v>190</v>
      </c>
      <c r="J6" s="462" t="s">
        <v>215</v>
      </c>
      <c r="K6" s="462" t="s">
        <v>214</v>
      </c>
      <c r="L6" s="463" t="s">
        <v>5</v>
      </c>
      <c r="M6" s="463" t="s">
        <v>170</v>
      </c>
      <c r="N6" s="464" t="s">
        <v>192</v>
      </c>
      <c r="O6" s="464"/>
      <c r="P6" s="464" t="s">
        <v>191</v>
      </c>
      <c r="Q6" s="464" t="s">
        <v>193</v>
      </c>
      <c r="R6" s="464" t="s">
        <v>191</v>
      </c>
      <c r="S6" s="465" t="s">
        <v>194</v>
      </c>
      <c r="T6" s="466" t="s">
        <v>191</v>
      </c>
      <c r="U6" s="467" t="s">
        <v>9</v>
      </c>
      <c r="V6" s="468" t="s">
        <v>10</v>
      </c>
      <c r="W6" s="468" t="s">
        <v>11</v>
      </c>
      <c r="X6" s="468" t="s">
        <v>12</v>
      </c>
      <c r="Y6" s="468" t="s">
        <v>13</v>
      </c>
      <c r="Z6" s="468" t="s">
        <v>14</v>
      </c>
      <c r="AA6" s="468" t="s">
        <v>15</v>
      </c>
      <c r="AB6" s="468" t="s">
        <v>16</v>
      </c>
      <c r="AC6" s="468" t="s">
        <v>17</v>
      </c>
      <c r="AD6" s="468" t="s">
        <v>18</v>
      </c>
      <c r="AE6" s="469" t="s">
        <v>19</v>
      </c>
      <c r="AF6" s="470" t="s">
        <v>20</v>
      </c>
      <c r="AG6" s="471" t="s">
        <v>2</v>
      </c>
      <c r="AH6" s="472" t="s">
        <v>188</v>
      </c>
      <c r="AI6" s="473" t="s">
        <v>3</v>
      </c>
      <c r="AJ6" s="474" t="s">
        <v>168</v>
      </c>
      <c r="AK6" s="475" t="s">
        <v>9</v>
      </c>
      <c r="AL6" s="476" t="s">
        <v>10</v>
      </c>
      <c r="AM6" s="476" t="s">
        <v>11</v>
      </c>
      <c r="AN6" s="476" t="s">
        <v>12</v>
      </c>
      <c r="AO6" s="476" t="s">
        <v>13</v>
      </c>
      <c r="AP6" s="476" t="s">
        <v>14</v>
      </c>
      <c r="AQ6" s="476" t="s">
        <v>15</v>
      </c>
      <c r="AR6" s="476" t="s">
        <v>16</v>
      </c>
      <c r="AS6" s="476" t="s">
        <v>17</v>
      </c>
      <c r="AT6" s="476" t="s">
        <v>18</v>
      </c>
      <c r="AU6" s="476" t="s">
        <v>19</v>
      </c>
      <c r="AV6" s="477" t="s">
        <v>20</v>
      </c>
      <c r="AW6" s="471" t="s">
        <v>2</v>
      </c>
      <c r="AX6" s="474" t="s">
        <v>189</v>
      </c>
      <c r="AY6" s="471" t="s">
        <v>4</v>
      </c>
      <c r="AZ6" s="473" t="s">
        <v>169</v>
      </c>
      <c r="BA6" s="467" t="s">
        <v>9</v>
      </c>
      <c r="BB6" s="468" t="s">
        <v>10</v>
      </c>
      <c r="BC6" s="468" t="s">
        <v>11</v>
      </c>
      <c r="BD6" s="468" t="s">
        <v>12</v>
      </c>
      <c r="BE6" s="468" t="s">
        <v>13</v>
      </c>
      <c r="BF6" s="478" t="s">
        <v>14</v>
      </c>
      <c r="BG6" s="478" t="s">
        <v>15</v>
      </c>
      <c r="BH6" s="478" t="s">
        <v>16</v>
      </c>
      <c r="BI6" s="478" t="s">
        <v>17</v>
      </c>
      <c r="BJ6" s="478" t="s">
        <v>18</v>
      </c>
      <c r="BK6" s="468" t="s">
        <v>19</v>
      </c>
      <c r="BL6" s="469" t="s">
        <v>20</v>
      </c>
      <c r="BM6" s="479" t="s">
        <v>2</v>
      </c>
      <c r="BN6" s="480" t="s">
        <v>240</v>
      </c>
      <c r="BO6" s="473" t="s">
        <v>55</v>
      </c>
      <c r="BP6" s="481" t="s">
        <v>199</v>
      </c>
      <c r="BQ6" s="465"/>
      <c r="BR6" s="474" t="s">
        <v>212</v>
      </c>
      <c r="BS6" s="474" t="s">
        <v>213</v>
      </c>
      <c r="BT6" s="474" t="s">
        <v>179</v>
      </c>
      <c r="BU6" s="496" t="s">
        <v>26</v>
      </c>
      <c r="BV6" s="246" t="s">
        <v>187</v>
      </c>
      <c r="BW6" s="165"/>
      <c r="BX6" s="247" t="s">
        <v>53</v>
      </c>
      <c r="BY6" s="247" t="s">
        <v>54</v>
      </c>
      <c r="BZ6" s="165"/>
      <c r="CA6" s="247" t="s">
        <v>45</v>
      </c>
      <c r="CB6" s="247" t="s">
        <v>46</v>
      </c>
      <c r="CC6" s="165"/>
      <c r="CD6" s="248" t="s">
        <v>39</v>
      </c>
      <c r="CE6" s="314" t="s">
        <v>35</v>
      </c>
      <c r="CF6" s="406" t="s">
        <v>37</v>
      </c>
      <c r="CG6" s="482" t="s">
        <v>280</v>
      </c>
      <c r="CH6" s="483" t="s">
        <v>281</v>
      </c>
      <c r="CI6" s="484" t="s">
        <v>38</v>
      </c>
      <c r="CJ6" s="485" t="s">
        <v>36</v>
      </c>
      <c r="CK6" s="485" t="s">
        <v>37</v>
      </c>
      <c r="CL6" s="486" t="s">
        <v>276</v>
      </c>
    </row>
    <row r="7" spans="1:90" s="13" customFormat="1" ht="13.15" customHeight="1" x14ac:dyDescent="0.25">
      <c r="A7" s="577" t="s">
        <v>258</v>
      </c>
      <c r="B7" s="363"/>
      <c r="C7" s="580">
        <v>1</v>
      </c>
      <c r="D7" s="242">
        <v>1</v>
      </c>
      <c r="E7" s="204" t="s">
        <v>259</v>
      </c>
      <c r="F7" s="205" t="s">
        <v>260</v>
      </c>
      <c r="G7" s="207" t="s">
        <v>198</v>
      </c>
      <c r="H7" s="188"/>
      <c r="I7" s="188"/>
      <c r="J7" s="87"/>
      <c r="K7" s="188"/>
      <c r="L7" s="188">
        <f t="shared" ref="L7:L10" si="0">M7/1.23</f>
        <v>0</v>
      </c>
      <c r="M7" s="188"/>
      <c r="N7" s="188"/>
      <c r="O7" s="364"/>
      <c r="P7" s="364"/>
      <c r="Q7" s="365"/>
      <c r="R7" s="170"/>
      <c r="S7" s="170"/>
      <c r="T7" s="170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172">
        <f t="shared" ref="AG7:AG10" si="1">SUM(U7:AE7)</f>
        <v>0</v>
      </c>
      <c r="AH7" s="172"/>
      <c r="AI7" s="172"/>
      <c r="AJ7" s="172">
        <f t="shared" ref="AJ7:AJ10" si="2">AG7*AI7</f>
        <v>0</v>
      </c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172">
        <f t="shared" ref="AW7:AW10" si="3">SUM(AK7:AV7)+AF7</f>
        <v>0</v>
      </c>
      <c r="AX7" s="189"/>
      <c r="AY7" s="190"/>
      <c r="AZ7" s="189">
        <f t="shared" ref="AZ7:AZ10" si="4">AW7*AY7</f>
        <v>0</v>
      </c>
      <c r="BA7" s="107"/>
      <c r="BB7" s="107"/>
      <c r="BC7" s="107"/>
      <c r="BD7" s="107"/>
      <c r="BE7" s="107"/>
      <c r="BF7" s="108"/>
      <c r="BG7" s="108">
        <v>18</v>
      </c>
      <c r="BH7" s="108"/>
      <c r="BI7" s="108"/>
      <c r="BJ7" s="108"/>
      <c r="BK7" s="107"/>
      <c r="BL7" s="107"/>
      <c r="BM7" s="189">
        <f t="shared" ref="BM7:BM10" si="5">SUM(BA7:BL7)</f>
        <v>18</v>
      </c>
      <c r="BN7" s="189">
        <v>4.83</v>
      </c>
      <c r="BO7" s="189">
        <f t="shared" ref="BO7:BO10" si="6">BM7*BN7</f>
        <v>86.94</v>
      </c>
      <c r="BP7" s="366"/>
      <c r="BQ7" s="170"/>
      <c r="BR7" s="171">
        <v>18</v>
      </c>
      <c r="BS7" s="172">
        <f t="shared" ref="BS7:BS10" si="7">+(H7+AG7+AW7+BM7)/3</f>
        <v>6</v>
      </c>
      <c r="BT7" s="172">
        <f t="shared" ref="BT7:BT10" si="8">BR7</f>
        <v>18</v>
      </c>
      <c r="BU7" s="419">
        <f t="shared" ref="BU7:BU8" si="9">BR7</f>
        <v>18</v>
      </c>
      <c r="BV7" s="411"/>
      <c r="BW7" s="367"/>
      <c r="BX7" s="172"/>
      <c r="BY7" s="172"/>
      <c r="BZ7" s="367"/>
      <c r="CA7" s="188">
        <f t="shared" ref="CA7:CA10" si="10">MIN(I7,AH7,AX7,BN7,BY7)</f>
        <v>4.83</v>
      </c>
      <c r="CB7" s="172">
        <f t="shared" ref="CB7:CB10" si="11">MIN(J7,AH7,AI7,AX7,AY7,BN7,BX7)</f>
        <v>4.83</v>
      </c>
      <c r="CC7" s="424"/>
      <c r="CD7" s="433">
        <f t="shared" ref="CD7:CD10" si="12">IF(CA7=0,CB7,(CA7+CB7)/2)</f>
        <v>4.83</v>
      </c>
      <c r="CE7" s="188">
        <f t="shared" ref="CE7:CE10" si="13">BU7*CD7</f>
        <v>86.94</v>
      </c>
      <c r="CF7" s="583">
        <f>SUM(CE7:CE10)</f>
        <v>195.22584010840109</v>
      </c>
      <c r="CG7" s="442"/>
      <c r="CH7" s="497" t="str">
        <f>IF(ISBLANK(CG7),"",IF(AND(CG7&gt;=0%,CG7&lt;=70%),ROUND(CG7,4),"ΜΗ ΑΠΟΔΕΚΤΟ"))</f>
        <v/>
      </c>
      <c r="CI7" s="172" t="str">
        <f>IF(ISBLANK(CG7),"",(CD7-CH7*CD7))</f>
        <v/>
      </c>
      <c r="CJ7" s="371" t="e">
        <f>BU7*CI7</f>
        <v>#VALUE!</v>
      </c>
      <c r="CK7" s="622" t="e">
        <f>SUM(CJ7:CJ10)</f>
        <v>#VALUE!</v>
      </c>
      <c r="CL7" s="592" t="e">
        <f>(CF7-CK7)/CF7</f>
        <v>#VALUE!</v>
      </c>
    </row>
    <row r="8" spans="1:90" s="13" customFormat="1" ht="13.15" customHeight="1" x14ac:dyDescent="0.25">
      <c r="A8" s="578"/>
      <c r="B8" s="282"/>
      <c r="C8" s="581"/>
      <c r="D8" s="243">
        <v>2</v>
      </c>
      <c r="E8" s="117" t="s">
        <v>261</v>
      </c>
      <c r="F8" s="159" t="s">
        <v>262</v>
      </c>
      <c r="G8" s="208" t="s">
        <v>198</v>
      </c>
      <c r="H8" s="70">
        <v>5</v>
      </c>
      <c r="I8" s="70"/>
      <c r="J8" s="60">
        <f t="shared" ref="J8" si="14">K8/1.23</f>
        <v>6.1043360433604335</v>
      </c>
      <c r="K8" s="70">
        <v>7.5083333333333329</v>
      </c>
      <c r="L8" s="70">
        <f t="shared" si="0"/>
        <v>30.521680216802167</v>
      </c>
      <c r="M8" s="70">
        <f>H8*K8</f>
        <v>37.541666666666664</v>
      </c>
      <c r="N8" s="70">
        <f t="shared" ref="N8" si="15">K8*1.11</f>
        <v>8.3342500000000008</v>
      </c>
      <c r="O8" s="368">
        <f t="shared" ref="O8" si="16">K8*35%</f>
        <v>2.6279166666666662</v>
      </c>
      <c r="P8" s="368">
        <f>N8*H8</f>
        <v>41.671250000000001</v>
      </c>
      <c r="Q8" s="369">
        <f t="shared" ref="Q8" si="17">K8+O8</f>
        <v>10.136249999999999</v>
      </c>
      <c r="R8" s="120">
        <f>Q8*H8</f>
        <v>50.681249999999991</v>
      </c>
      <c r="S8" s="120">
        <f t="shared" ref="S8" si="18">K8*1.2</f>
        <v>9.01</v>
      </c>
      <c r="T8" s="120">
        <f>H8*S8</f>
        <v>45.05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58">
        <f t="shared" si="1"/>
        <v>0</v>
      </c>
      <c r="AH8" s="58"/>
      <c r="AI8" s="58"/>
      <c r="AJ8" s="58">
        <f t="shared" si="2"/>
        <v>0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58">
        <f t="shared" si="3"/>
        <v>0</v>
      </c>
      <c r="AX8" s="53">
        <v>9.01</v>
      </c>
      <c r="AY8" s="57">
        <v>6.55</v>
      </c>
      <c r="AZ8" s="53">
        <f t="shared" si="4"/>
        <v>0</v>
      </c>
      <c r="BA8" s="67"/>
      <c r="BB8" s="67"/>
      <c r="BC8" s="67"/>
      <c r="BD8" s="67"/>
      <c r="BE8" s="67"/>
      <c r="BF8" s="66"/>
      <c r="BG8" s="66"/>
      <c r="BH8" s="66"/>
      <c r="BI8" s="66"/>
      <c r="BJ8" s="66"/>
      <c r="BK8" s="67"/>
      <c r="BL8" s="67"/>
      <c r="BM8" s="53">
        <f t="shared" si="5"/>
        <v>0</v>
      </c>
      <c r="BN8" s="57"/>
      <c r="BO8" s="53">
        <f t="shared" si="6"/>
        <v>0</v>
      </c>
      <c r="BP8" s="127"/>
      <c r="BQ8" s="120"/>
      <c r="BR8" s="121">
        <v>5</v>
      </c>
      <c r="BS8" s="58">
        <f t="shared" si="7"/>
        <v>1.6666666666666667</v>
      </c>
      <c r="BT8" s="58">
        <f t="shared" si="8"/>
        <v>5</v>
      </c>
      <c r="BU8" s="420">
        <f t="shared" si="9"/>
        <v>5</v>
      </c>
      <c r="BV8" s="412"/>
      <c r="BW8" s="370"/>
      <c r="BX8" s="58"/>
      <c r="BY8" s="58"/>
      <c r="BZ8" s="370"/>
      <c r="CA8" s="70">
        <f t="shared" si="10"/>
        <v>9.01</v>
      </c>
      <c r="CB8" s="58">
        <f t="shared" si="11"/>
        <v>6.1043360433604335</v>
      </c>
      <c r="CC8" s="425"/>
      <c r="CD8" s="434">
        <f t="shared" si="12"/>
        <v>7.5571680216802166</v>
      </c>
      <c r="CE8" s="70">
        <f t="shared" si="13"/>
        <v>37.785840108401082</v>
      </c>
      <c r="CF8" s="584"/>
      <c r="CG8" s="441"/>
      <c r="CH8" s="497" t="str">
        <f t="shared" ref="CH8:CH79" si="19">IF(ISBLANK(CG8),"",IF(AND(CG8&gt;=0%,CG8&lt;=70%),ROUND(CG8,4),"ΜΗ ΑΠΟΔΕΚΤΟ"))</f>
        <v/>
      </c>
      <c r="CI8" s="58" t="str">
        <f t="shared" ref="CI8:CI79" si="20">IF(ISBLANK(CG8),"",(CD8-CH8*CD8))</f>
        <v/>
      </c>
      <c r="CJ8" s="371" t="e">
        <f t="shared" ref="CJ8:CJ79" si="21">BU8*CI8</f>
        <v>#VALUE!</v>
      </c>
      <c r="CK8" s="623"/>
      <c r="CL8" s="593"/>
    </row>
    <row r="9" spans="1:90" s="13" customFormat="1" ht="13.15" customHeight="1" x14ac:dyDescent="0.25">
      <c r="A9" s="578"/>
      <c r="B9" s="282"/>
      <c r="C9" s="581"/>
      <c r="D9" s="243">
        <v>3</v>
      </c>
      <c r="E9" s="118" t="s">
        <v>263</v>
      </c>
      <c r="F9" s="160" t="s">
        <v>264</v>
      </c>
      <c r="G9" s="208" t="s">
        <v>198</v>
      </c>
      <c r="H9" s="70"/>
      <c r="I9" s="70"/>
      <c r="J9" s="60"/>
      <c r="K9" s="70"/>
      <c r="L9" s="70">
        <f t="shared" si="0"/>
        <v>0</v>
      </c>
      <c r="M9" s="70"/>
      <c r="N9" s="70"/>
      <c r="O9" s="368"/>
      <c r="P9" s="368"/>
      <c r="Q9" s="369"/>
      <c r="R9" s="120"/>
      <c r="S9" s="120"/>
      <c r="T9" s="12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58">
        <f t="shared" si="1"/>
        <v>0</v>
      </c>
      <c r="AH9" s="58"/>
      <c r="AI9" s="58"/>
      <c r="AJ9" s="58">
        <f t="shared" si="2"/>
        <v>0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58">
        <f t="shared" si="3"/>
        <v>0</v>
      </c>
      <c r="AX9" s="53"/>
      <c r="AY9" s="57"/>
      <c r="AZ9" s="53">
        <f t="shared" si="4"/>
        <v>0</v>
      </c>
      <c r="BA9" s="67"/>
      <c r="BB9" s="67"/>
      <c r="BC9" s="67"/>
      <c r="BD9" s="67"/>
      <c r="BE9" s="67"/>
      <c r="BF9" s="66"/>
      <c r="BG9" s="66">
        <f>3.5+0.8</f>
        <v>4.3</v>
      </c>
      <c r="BH9" s="66"/>
      <c r="BI9" s="66"/>
      <c r="BJ9" s="66"/>
      <c r="BK9" s="67"/>
      <c r="BL9" s="67"/>
      <c r="BM9" s="53">
        <f t="shared" si="5"/>
        <v>4.3</v>
      </c>
      <c r="BN9" s="53">
        <v>5</v>
      </c>
      <c r="BO9" s="53">
        <f t="shared" si="6"/>
        <v>21.5</v>
      </c>
      <c r="BP9" s="127" t="s">
        <v>265</v>
      </c>
      <c r="BQ9" s="120"/>
      <c r="BR9" s="121">
        <v>4.3</v>
      </c>
      <c r="BS9" s="58">
        <f t="shared" si="7"/>
        <v>1.4333333333333333</v>
      </c>
      <c r="BT9" s="58">
        <f t="shared" si="8"/>
        <v>4.3</v>
      </c>
      <c r="BU9" s="420">
        <v>5</v>
      </c>
      <c r="BV9" s="412"/>
      <c r="BW9" s="370"/>
      <c r="BX9" s="58"/>
      <c r="BY9" s="58"/>
      <c r="BZ9" s="370"/>
      <c r="CA9" s="70">
        <f t="shared" si="10"/>
        <v>5</v>
      </c>
      <c r="CB9" s="58">
        <f t="shared" si="11"/>
        <v>5</v>
      </c>
      <c r="CC9" s="425"/>
      <c r="CD9" s="434">
        <f t="shared" si="12"/>
        <v>5</v>
      </c>
      <c r="CE9" s="70">
        <f t="shared" si="13"/>
        <v>25</v>
      </c>
      <c r="CF9" s="584"/>
      <c r="CG9" s="441"/>
      <c r="CH9" s="497" t="str">
        <f t="shared" si="19"/>
        <v/>
      </c>
      <c r="CI9" s="58" t="str">
        <f t="shared" si="20"/>
        <v/>
      </c>
      <c r="CJ9" s="371" t="e">
        <f t="shared" si="21"/>
        <v>#VALUE!</v>
      </c>
      <c r="CK9" s="623"/>
      <c r="CL9" s="593"/>
    </row>
    <row r="10" spans="1:90" s="13" customFormat="1" ht="13.15" customHeight="1" thickBot="1" x14ac:dyDescent="0.3">
      <c r="A10" s="579"/>
      <c r="B10" s="372"/>
      <c r="C10" s="582"/>
      <c r="D10" s="244">
        <v>4</v>
      </c>
      <c r="E10" s="373" t="s">
        <v>266</v>
      </c>
      <c r="F10" s="374" t="s">
        <v>267</v>
      </c>
      <c r="G10" s="209" t="s">
        <v>198</v>
      </c>
      <c r="H10" s="191"/>
      <c r="I10" s="191"/>
      <c r="J10" s="192"/>
      <c r="K10" s="191"/>
      <c r="L10" s="191">
        <f t="shared" si="0"/>
        <v>0</v>
      </c>
      <c r="M10" s="191"/>
      <c r="N10" s="191"/>
      <c r="O10" s="375"/>
      <c r="P10" s="375"/>
      <c r="Q10" s="376"/>
      <c r="R10" s="180"/>
      <c r="S10" s="180"/>
      <c r="T10" s="180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4">
        <f t="shared" si="1"/>
        <v>0</v>
      </c>
      <c r="AH10" s="94"/>
      <c r="AI10" s="94"/>
      <c r="AJ10" s="94">
        <f t="shared" si="2"/>
        <v>0</v>
      </c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4">
        <f t="shared" si="3"/>
        <v>0</v>
      </c>
      <c r="AX10" s="193"/>
      <c r="AY10" s="193"/>
      <c r="AZ10" s="193">
        <f t="shared" si="4"/>
        <v>0</v>
      </c>
      <c r="BA10" s="114"/>
      <c r="BB10" s="114"/>
      <c r="BC10" s="114"/>
      <c r="BD10" s="114"/>
      <c r="BE10" s="114"/>
      <c r="BF10" s="98"/>
      <c r="BG10" s="98"/>
      <c r="BH10" s="98"/>
      <c r="BI10" s="98">
        <v>1</v>
      </c>
      <c r="BJ10" s="98"/>
      <c r="BK10" s="114"/>
      <c r="BL10" s="114"/>
      <c r="BM10" s="193">
        <f t="shared" si="5"/>
        <v>1</v>
      </c>
      <c r="BN10" s="193">
        <v>9.1</v>
      </c>
      <c r="BO10" s="193">
        <f t="shared" si="6"/>
        <v>9.1</v>
      </c>
      <c r="BP10" s="206"/>
      <c r="BQ10" s="180"/>
      <c r="BR10" s="182">
        <v>1</v>
      </c>
      <c r="BS10" s="94">
        <f t="shared" si="7"/>
        <v>0.33333333333333331</v>
      </c>
      <c r="BT10" s="94">
        <f t="shared" si="8"/>
        <v>1</v>
      </c>
      <c r="BU10" s="421">
        <v>5</v>
      </c>
      <c r="BV10" s="413"/>
      <c r="BW10" s="377"/>
      <c r="BX10" s="94"/>
      <c r="BY10" s="94"/>
      <c r="BZ10" s="377"/>
      <c r="CA10" s="191">
        <f t="shared" si="10"/>
        <v>9.1</v>
      </c>
      <c r="CB10" s="94">
        <f t="shared" si="11"/>
        <v>9.1</v>
      </c>
      <c r="CC10" s="426"/>
      <c r="CD10" s="435">
        <f t="shared" si="12"/>
        <v>9.1</v>
      </c>
      <c r="CE10" s="191">
        <f t="shared" si="13"/>
        <v>45.5</v>
      </c>
      <c r="CF10" s="585"/>
      <c r="CG10" s="443"/>
      <c r="CH10" s="498" t="str">
        <f t="shared" si="19"/>
        <v/>
      </c>
      <c r="CI10" s="94" t="str">
        <f t="shared" si="20"/>
        <v/>
      </c>
      <c r="CJ10" s="378" t="e">
        <f t="shared" si="21"/>
        <v>#VALUE!</v>
      </c>
      <c r="CK10" s="624"/>
      <c r="CL10" s="625"/>
    </row>
    <row r="11" spans="1:90" ht="13.15" customHeight="1" x14ac:dyDescent="0.25">
      <c r="A11" s="528" t="s">
        <v>76</v>
      </c>
      <c r="B11" s="102"/>
      <c r="C11" s="528">
        <v>2</v>
      </c>
      <c r="D11" s="242">
        <v>5</v>
      </c>
      <c r="E11" s="167" t="s">
        <v>77</v>
      </c>
      <c r="F11" s="168" t="s">
        <v>63</v>
      </c>
      <c r="G11" s="207" t="s">
        <v>198</v>
      </c>
      <c r="H11" s="80">
        <v>50</v>
      </c>
      <c r="I11" s="103"/>
      <c r="J11" s="104">
        <f>K11/1.23</f>
        <v>0.54471544715447162</v>
      </c>
      <c r="K11" s="103">
        <v>0.67</v>
      </c>
      <c r="L11" s="103">
        <f>M11/1.23</f>
        <v>27.235772357723576</v>
      </c>
      <c r="M11" s="103">
        <f>H11*K11</f>
        <v>33.5</v>
      </c>
      <c r="N11" s="185">
        <f>K11*1.11</f>
        <v>0.74370000000000014</v>
      </c>
      <c r="O11" s="22">
        <f>K11*35%</f>
        <v>0.23449999999999999</v>
      </c>
      <c r="P11" s="22">
        <f>N11*H11</f>
        <v>37.185000000000009</v>
      </c>
      <c r="Q11" s="23">
        <f>K11+O11</f>
        <v>0.90450000000000008</v>
      </c>
      <c r="R11" s="24">
        <f>Q11*H11</f>
        <v>45.225000000000001</v>
      </c>
      <c r="S11" s="82">
        <f>K11*1.2</f>
        <v>0.80400000000000005</v>
      </c>
      <c r="T11" s="170">
        <f>H11*S11</f>
        <v>40.200000000000003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>
        <f>SUM(U11:AE11)</f>
        <v>0</v>
      </c>
      <c r="AH11" s="172"/>
      <c r="AI11" s="172"/>
      <c r="AJ11" s="172">
        <f t="shared" ref="AJ11:AJ24" si="22">AG11*AI11</f>
        <v>0</v>
      </c>
      <c r="AK11" s="83"/>
      <c r="AL11" s="83"/>
      <c r="AM11" s="83"/>
      <c r="AN11" s="83"/>
      <c r="AO11" s="83"/>
      <c r="AP11" s="85"/>
      <c r="AQ11" s="85"/>
      <c r="AR11" s="85"/>
      <c r="AS11" s="85"/>
      <c r="AT11" s="85"/>
      <c r="AU11" s="85"/>
      <c r="AV11" s="85"/>
      <c r="AW11" s="86">
        <f>SUM(AK11:AV11)+AF11</f>
        <v>0</v>
      </c>
      <c r="AX11" s="105">
        <v>0.80400000000000005</v>
      </c>
      <c r="AY11" s="106">
        <v>0.4</v>
      </c>
      <c r="AZ11" s="105">
        <f t="shared" ref="AZ11:AZ23" si="23">AW11*AY11</f>
        <v>0</v>
      </c>
      <c r="BA11" s="107"/>
      <c r="BB11" s="107"/>
      <c r="BC11" s="107"/>
      <c r="BD11" s="107"/>
      <c r="BE11" s="107"/>
      <c r="BF11" s="108"/>
      <c r="BG11" s="108"/>
      <c r="BH11" s="108"/>
      <c r="BI11" s="108"/>
      <c r="BJ11" s="108"/>
      <c r="BK11" s="107"/>
      <c r="BL11" s="107"/>
      <c r="BM11" s="88">
        <f t="shared" ref="BM11:BM41" si="24">SUM(BA11:BL11)</f>
        <v>0</v>
      </c>
      <c r="BN11" s="109"/>
      <c r="BO11" s="110">
        <f t="shared" ref="BO11:BO24" si="25">BM11*BN11</f>
        <v>0</v>
      </c>
      <c r="BP11" s="187"/>
      <c r="BQ11" s="170"/>
      <c r="BR11" s="198">
        <v>50</v>
      </c>
      <c r="BS11" s="172">
        <f t="shared" ref="BS11:BS24" si="26">+(H11+AG11+AW11+BM11)/3</f>
        <v>16.666666666666668</v>
      </c>
      <c r="BT11" s="172">
        <v>30</v>
      </c>
      <c r="BU11" s="419">
        <v>30</v>
      </c>
      <c r="BV11" s="414"/>
      <c r="BW11" s="174"/>
      <c r="BX11" s="173"/>
      <c r="BY11" s="173"/>
      <c r="BZ11" s="174"/>
      <c r="CA11" s="175">
        <f t="shared" ref="CA11:CA24" si="27">MIN(I11,AH11,AX11,BN11,BY11)</f>
        <v>0.80400000000000005</v>
      </c>
      <c r="CB11" s="173">
        <f t="shared" ref="CB11:CB24" si="28">MIN(J11,AH11,AI11,AX11,AY11,BN11,BX11)</f>
        <v>0.4</v>
      </c>
      <c r="CC11" s="427"/>
      <c r="CD11" s="436">
        <f t="shared" ref="CD11:CD22" si="29">IF(CA11=0,CB11,(CA11+CB11)/2)</f>
        <v>0.60200000000000009</v>
      </c>
      <c r="CE11" s="175">
        <f t="shared" ref="CE11:CE22" si="30">BU11*CD11</f>
        <v>18.060000000000002</v>
      </c>
      <c r="CF11" s="576">
        <f>SUM(CE11:CE13)</f>
        <v>90.902780487804876</v>
      </c>
      <c r="CG11" s="442"/>
      <c r="CH11" s="499" t="str">
        <f t="shared" si="19"/>
        <v/>
      </c>
      <c r="CI11" s="173" t="str">
        <f t="shared" si="20"/>
        <v/>
      </c>
      <c r="CJ11" s="325" t="e">
        <f t="shared" si="21"/>
        <v>#VALUE!</v>
      </c>
      <c r="CK11" s="543" t="e">
        <f>SUM(CJ11:CJ13)</f>
        <v>#VALUE!</v>
      </c>
      <c r="CL11" s="592" t="e">
        <f>(CF11-CK11)/CF11</f>
        <v>#VALUE!</v>
      </c>
    </row>
    <row r="12" spans="1:90" ht="13.15" customHeight="1" x14ac:dyDescent="0.25">
      <c r="A12" s="529"/>
      <c r="B12" s="111"/>
      <c r="C12" s="529"/>
      <c r="D12" s="243">
        <v>6</v>
      </c>
      <c r="E12" s="117" t="s">
        <v>78</v>
      </c>
      <c r="F12" s="159" t="s">
        <v>64</v>
      </c>
      <c r="G12" s="208" t="s">
        <v>198</v>
      </c>
      <c r="H12" s="9">
        <v>50</v>
      </c>
      <c r="I12" s="71"/>
      <c r="J12" s="72">
        <f>K12/1.23</f>
        <v>0.63658536585365844</v>
      </c>
      <c r="K12" s="71">
        <v>0.78299999999999992</v>
      </c>
      <c r="L12" s="71">
        <f>M12/1.23</f>
        <v>31.829268292682926</v>
      </c>
      <c r="M12" s="71">
        <f>H12*K12</f>
        <v>39.15</v>
      </c>
      <c r="N12" s="123">
        <f>K12*1.11</f>
        <v>0.86912999999999996</v>
      </c>
      <c r="O12" s="10">
        <f>K12*35%</f>
        <v>0.27404999999999996</v>
      </c>
      <c r="P12" s="10">
        <f>N12*H12</f>
        <v>43.456499999999998</v>
      </c>
      <c r="Q12" s="11">
        <f>K12+O12</f>
        <v>1.0570499999999998</v>
      </c>
      <c r="R12" s="12">
        <f>Q12*H12</f>
        <v>52.852499999999992</v>
      </c>
      <c r="S12" s="4">
        <f>K12*1.2</f>
        <v>0.93959999999999988</v>
      </c>
      <c r="T12" s="120">
        <f>H12*S12</f>
        <v>46.98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>
        <f>SUM(U12:AE12)</f>
        <v>0</v>
      </c>
      <c r="AH12" s="58"/>
      <c r="AI12" s="58"/>
      <c r="AJ12" s="58">
        <f t="shared" si="22"/>
        <v>0</v>
      </c>
      <c r="AK12" s="40"/>
      <c r="AL12" s="40"/>
      <c r="AM12" s="40"/>
      <c r="AN12" s="40"/>
      <c r="AO12" s="40"/>
      <c r="AP12" s="49"/>
      <c r="AQ12" s="49"/>
      <c r="AR12" s="49"/>
      <c r="AS12" s="49"/>
      <c r="AT12" s="49"/>
      <c r="AU12" s="49"/>
      <c r="AV12" s="49"/>
      <c r="AW12" s="42">
        <f>SUM(AK12:AV12)+AF12</f>
        <v>0</v>
      </c>
      <c r="AX12" s="47">
        <v>0.93959999999999999</v>
      </c>
      <c r="AY12" s="43">
        <v>0.72</v>
      </c>
      <c r="AZ12" s="47">
        <f t="shared" si="23"/>
        <v>0</v>
      </c>
      <c r="BA12" s="67"/>
      <c r="BB12" s="67"/>
      <c r="BC12" s="67"/>
      <c r="BD12" s="67"/>
      <c r="BE12" s="67"/>
      <c r="BF12" s="66"/>
      <c r="BG12" s="66"/>
      <c r="BH12" s="66"/>
      <c r="BI12" s="66"/>
      <c r="BJ12" s="66"/>
      <c r="BK12" s="67"/>
      <c r="BL12" s="67"/>
      <c r="BM12" s="44">
        <f t="shared" si="24"/>
        <v>0</v>
      </c>
      <c r="BN12" s="56"/>
      <c r="BO12" s="55">
        <f t="shared" si="25"/>
        <v>0</v>
      </c>
      <c r="BP12" s="124"/>
      <c r="BQ12" s="120"/>
      <c r="BR12" s="128">
        <v>50</v>
      </c>
      <c r="BS12" s="58">
        <f t="shared" si="26"/>
        <v>16.666666666666668</v>
      </c>
      <c r="BT12" s="58">
        <v>30</v>
      </c>
      <c r="BU12" s="420">
        <v>30</v>
      </c>
      <c r="BV12" s="415"/>
      <c r="BW12" s="122"/>
      <c r="BX12" s="54"/>
      <c r="BY12" s="54"/>
      <c r="BZ12" s="122"/>
      <c r="CA12" s="5">
        <f t="shared" si="27"/>
        <v>0.93959999999999999</v>
      </c>
      <c r="CB12" s="54">
        <f t="shared" si="28"/>
        <v>0.63658536585365844</v>
      </c>
      <c r="CC12" s="428"/>
      <c r="CD12" s="437">
        <f t="shared" si="29"/>
        <v>0.78809268292682921</v>
      </c>
      <c r="CE12" s="5">
        <f t="shared" si="30"/>
        <v>23.642780487804878</v>
      </c>
      <c r="CF12" s="551"/>
      <c r="CG12" s="441"/>
      <c r="CH12" s="497" t="str">
        <f t="shared" si="19"/>
        <v/>
      </c>
      <c r="CI12" s="54" t="str">
        <f t="shared" si="20"/>
        <v/>
      </c>
      <c r="CJ12" s="326" t="e">
        <f t="shared" si="21"/>
        <v>#VALUE!</v>
      </c>
      <c r="CK12" s="544"/>
      <c r="CL12" s="593"/>
    </row>
    <row r="13" spans="1:90" ht="13.15" customHeight="1" thickBot="1" x14ac:dyDescent="0.3">
      <c r="A13" s="530"/>
      <c r="B13" s="112"/>
      <c r="C13" s="530"/>
      <c r="D13" s="244">
        <v>7</v>
      </c>
      <c r="E13" s="176" t="s">
        <v>1</v>
      </c>
      <c r="F13" s="177" t="s">
        <v>0</v>
      </c>
      <c r="G13" s="209" t="s">
        <v>198</v>
      </c>
      <c r="H13" s="89"/>
      <c r="I13" s="191"/>
      <c r="J13" s="192"/>
      <c r="K13" s="191"/>
      <c r="L13" s="191">
        <f>M13/1.23</f>
        <v>0</v>
      </c>
      <c r="M13" s="191"/>
      <c r="N13" s="178"/>
      <c r="O13" s="19"/>
      <c r="P13" s="19"/>
      <c r="Q13" s="20"/>
      <c r="R13" s="21"/>
      <c r="S13" s="179"/>
      <c r="T13" s="180"/>
      <c r="U13" s="92"/>
      <c r="V13" s="92"/>
      <c r="W13" s="92">
        <v>50</v>
      </c>
      <c r="X13" s="92"/>
      <c r="Y13" s="92"/>
      <c r="Z13" s="92"/>
      <c r="AA13" s="92"/>
      <c r="AB13" s="92"/>
      <c r="AC13" s="92"/>
      <c r="AD13" s="92"/>
      <c r="AE13" s="92"/>
      <c r="AF13" s="92"/>
      <c r="AG13" s="93">
        <f>SUM(U13:AE13)</f>
        <v>50</v>
      </c>
      <c r="AH13" s="199"/>
      <c r="AI13" s="199">
        <v>1.64</v>
      </c>
      <c r="AJ13" s="199">
        <f t="shared" si="22"/>
        <v>82</v>
      </c>
      <c r="AK13" s="92"/>
      <c r="AL13" s="92"/>
      <c r="AM13" s="92"/>
      <c r="AN13" s="92"/>
      <c r="AO13" s="92"/>
      <c r="AP13" s="95"/>
      <c r="AQ13" s="95"/>
      <c r="AR13" s="95"/>
      <c r="AS13" s="95"/>
      <c r="AT13" s="95"/>
      <c r="AU13" s="95"/>
      <c r="AV13" s="95"/>
      <c r="AW13" s="96">
        <f>SUM(AK13:AV13)+AF13</f>
        <v>0</v>
      </c>
      <c r="AX13" s="193"/>
      <c r="AY13" s="197"/>
      <c r="AZ13" s="193">
        <f t="shared" si="23"/>
        <v>0</v>
      </c>
      <c r="BA13" s="114"/>
      <c r="BB13" s="114"/>
      <c r="BC13" s="114"/>
      <c r="BD13" s="114"/>
      <c r="BE13" s="114"/>
      <c r="BF13" s="98"/>
      <c r="BG13" s="98"/>
      <c r="BH13" s="98"/>
      <c r="BI13" s="98"/>
      <c r="BJ13" s="98"/>
      <c r="BK13" s="114"/>
      <c r="BL13" s="114"/>
      <c r="BM13" s="99">
        <f t="shared" si="24"/>
        <v>0</v>
      </c>
      <c r="BN13" s="115"/>
      <c r="BO13" s="101">
        <f t="shared" si="25"/>
        <v>0</v>
      </c>
      <c r="BP13" s="194"/>
      <c r="BQ13" s="180"/>
      <c r="BR13" s="201">
        <v>50</v>
      </c>
      <c r="BS13" s="94">
        <f t="shared" si="26"/>
        <v>16.666666666666668</v>
      </c>
      <c r="BT13" s="94">
        <v>30</v>
      </c>
      <c r="BU13" s="421">
        <v>30</v>
      </c>
      <c r="BV13" s="416"/>
      <c r="BW13" s="183"/>
      <c r="BX13" s="100"/>
      <c r="BY13" s="100"/>
      <c r="BZ13" s="183"/>
      <c r="CA13" s="184">
        <f t="shared" si="27"/>
        <v>0</v>
      </c>
      <c r="CB13" s="100">
        <f t="shared" si="28"/>
        <v>1.64</v>
      </c>
      <c r="CC13" s="429"/>
      <c r="CD13" s="438">
        <f t="shared" si="29"/>
        <v>1.64</v>
      </c>
      <c r="CE13" s="184">
        <f t="shared" si="30"/>
        <v>49.199999999999996</v>
      </c>
      <c r="CF13" s="552"/>
      <c r="CG13" s="443"/>
      <c r="CH13" s="498" t="str">
        <f t="shared" si="19"/>
        <v/>
      </c>
      <c r="CI13" s="100" t="str">
        <f t="shared" si="20"/>
        <v/>
      </c>
      <c r="CJ13" s="327" t="e">
        <f t="shared" si="21"/>
        <v>#VALUE!</v>
      </c>
      <c r="CK13" s="545"/>
      <c r="CL13" s="594"/>
    </row>
    <row r="14" spans="1:90" ht="13.15" customHeight="1" x14ac:dyDescent="0.25">
      <c r="A14" s="525" t="s">
        <v>279</v>
      </c>
      <c r="B14" s="79">
        <v>69</v>
      </c>
      <c r="C14" s="528">
        <v>3</v>
      </c>
      <c r="D14" s="242">
        <v>8</v>
      </c>
      <c r="E14" s="204" t="s">
        <v>225</v>
      </c>
      <c r="F14" s="205" t="s">
        <v>226</v>
      </c>
      <c r="G14" s="207" t="s">
        <v>198</v>
      </c>
      <c r="H14" s="80"/>
      <c r="I14" s="188"/>
      <c r="J14" s="87"/>
      <c r="K14" s="188"/>
      <c r="L14" s="188">
        <f>M14/1.23</f>
        <v>0</v>
      </c>
      <c r="M14" s="188"/>
      <c r="N14" s="185"/>
      <c r="O14" s="22"/>
      <c r="P14" s="22"/>
      <c r="Q14" s="23"/>
      <c r="R14" s="24"/>
      <c r="S14" s="82"/>
      <c r="T14" s="170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4">
        <f>SUM(U14:AE14)</f>
        <v>0</v>
      </c>
      <c r="AH14" s="172"/>
      <c r="AI14" s="172"/>
      <c r="AJ14" s="172">
        <f t="shared" si="22"/>
        <v>0</v>
      </c>
      <c r="AK14" s="83"/>
      <c r="AL14" s="83"/>
      <c r="AM14" s="83"/>
      <c r="AN14" s="83"/>
      <c r="AO14" s="83"/>
      <c r="AP14" s="85"/>
      <c r="AQ14" s="85"/>
      <c r="AR14" s="85"/>
      <c r="AS14" s="85"/>
      <c r="AT14" s="85"/>
      <c r="AU14" s="85"/>
      <c r="AV14" s="85"/>
      <c r="AW14" s="86">
        <f t="shared" ref="AW14:AW49" si="31">SUM(AK14:AV14)+AF14</f>
        <v>0</v>
      </c>
      <c r="AX14" s="189"/>
      <c r="AY14" s="190"/>
      <c r="AZ14" s="189">
        <f t="shared" si="23"/>
        <v>0</v>
      </c>
      <c r="BA14" s="107"/>
      <c r="BB14" s="107"/>
      <c r="BC14" s="107"/>
      <c r="BD14" s="107"/>
      <c r="BE14" s="107"/>
      <c r="BF14" s="108"/>
      <c r="BG14" s="108">
        <v>50</v>
      </c>
      <c r="BH14" s="108"/>
      <c r="BI14" s="108"/>
      <c r="BJ14" s="108"/>
      <c r="BK14" s="107"/>
      <c r="BL14" s="107"/>
      <c r="BM14" s="88">
        <f t="shared" si="24"/>
        <v>50</v>
      </c>
      <c r="BN14" s="88">
        <v>4.7699999999999996</v>
      </c>
      <c r="BO14" s="88">
        <f t="shared" si="25"/>
        <v>238.49999999999997</v>
      </c>
      <c r="BP14" s="169"/>
      <c r="BQ14" s="170"/>
      <c r="BR14" s="171">
        <v>50</v>
      </c>
      <c r="BS14" s="172">
        <f t="shared" si="26"/>
        <v>16.666666666666668</v>
      </c>
      <c r="BT14" s="172">
        <f>BR14</f>
        <v>50</v>
      </c>
      <c r="BU14" s="419">
        <f>BR14</f>
        <v>50</v>
      </c>
      <c r="BV14" s="414"/>
      <c r="BW14" s="174"/>
      <c r="BX14" s="173">
        <v>4.58</v>
      </c>
      <c r="BY14" s="173">
        <v>9.9600000000000009</v>
      </c>
      <c r="BZ14" s="174"/>
      <c r="CA14" s="175">
        <f t="shared" si="27"/>
        <v>4.7699999999999996</v>
      </c>
      <c r="CB14" s="173">
        <f t="shared" si="28"/>
        <v>4.58</v>
      </c>
      <c r="CC14" s="427"/>
      <c r="CD14" s="436">
        <f t="shared" si="29"/>
        <v>4.6749999999999998</v>
      </c>
      <c r="CE14" s="175">
        <f t="shared" si="30"/>
        <v>233.75</v>
      </c>
      <c r="CF14" s="576">
        <f>SUM(CE14:CE25)</f>
        <v>3669.7284513648779</v>
      </c>
      <c r="CG14" s="442"/>
      <c r="CH14" s="499" t="str">
        <f t="shared" si="19"/>
        <v/>
      </c>
      <c r="CI14" s="173" t="str">
        <f t="shared" si="20"/>
        <v/>
      </c>
      <c r="CJ14" s="325" t="e">
        <f t="shared" si="21"/>
        <v>#VALUE!</v>
      </c>
      <c r="CK14" s="543" t="e">
        <f>SUM(CJ14:CJ25)</f>
        <v>#VALUE!</v>
      </c>
      <c r="CL14" s="592" t="e">
        <f>(CF14-CK14)/CF14</f>
        <v>#VALUE!</v>
      </c>
    </row>
    <row r="15" spans="1:90" ht="13.15" customHeight="1" x14ac:dyDescent="0.25">
      <c r="A15" s="536"/>
      <c r="B15" s="34"/>
      <c r="C15" s="538"/>
      <c r="D15" s="243">
        <v>9</v>
      </c>
      <c r="E15" s="117" t="s">
        <v>81</v>
      </c>
      <c r="F15" s="159" t="s">
        <v>82</v>
      </c>
      <c r="G15" s="208" t="s">
        <v>198</v>
      </c>
      <c r="H15" s="9">
        <v>300</v>
      </c>
      <c r="I15" s="9">
        <v>4.95</v>
      </c>
      <c r="J15" s="39">
        <f>K15/1.23</f>
        <v>3.6585365853658538</v>
      </c>
      <c r="K15" s="9">
        <v>4.5</v>
      </c>
      <c r="L15" s="9">
        <f>M15/1.23</f>
        <v>1097.560975609756</v>
      </c>
      <c r="M15" s="9">
        <f>H15*K15</f>
        <v>1350</v>
      </c>
      <c r="N15" s="123">
        <f>K15*1.11</f>
        <v>4.9950000000000001</v>
      </c>
      <c r="O15" s="10">
        <f>K15*35%</f>
        <v>1.575</v>
      </c>
      <c r="P15" s="10">
        <f>N15*H15</f>
        <v>1498.5</v>
      </c>
      <c r="Q15" s="11">
        <f>K15+O15</f>
        <v>6.0750000000000002</v>
      </c>
      <c r="R15" s="12">
        <f>Q15*H15</f>
        <v>1822.5</v>
      </c>
      <c r="S15" s="4">
        <f>K15*1.2</f>
        <v>5.3999999999999995</v>
      </c>
      <c r="T15" s="120">
        <f>H15*S15</f>
        <v>1619.9999999999998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>
        <f t="shared" ref="AG15:AG49" si="32">SUM(U15:AE15)</f>
        <v>0</v>
      </c>
      <c r="AH15" s="41">
        <v>4.95</v>
      </c>
      <c r="AI15" s="41">
        <v>4.26</v>
      </c>
      <c r="AJ15" s="41">
        <f t="shared" si="22"/>
        <v>0</v>
      </c>
      <c r="AK15" s="40"/>
      <c r="AL15" s="40"/>
      <c r="AM15" s="40"/>
      <c r="AN15" s="40"/>
      <c r="AO15" s="40"/>
      <c r="AP15" s="49"/>
      <c r="AQ15" s="49"/>
      <c r="AR15" s="49"/>
      <c r="AS15" s="49"/>
      <c r="AT15" s="49"/>
      <c r="AU15" s="49"/>
      <c r="AV15" s="49"/>
      <c r="AW15" s="42">
        <f t="shared" si="31"/>
        <v>0</v>
      </c>
      <c r="AX15" s="47">
        <v>5.4</v>
      </c>
      <c r="AY15" s="43">
        <v>3.91</v>
      </c>
      <c r="AZ15" s="47">
        <f t="shared" si="23"/>
        <v>0</v>
      </c>
      <c r="BA15" s="67"/>
      <c r="BB15" s="67"/>
      <c r="BC15" s="67"/>
      <c r="BD15" s="67"/>
      <c r="BE15" s="67"/>
      <c r="BF15" s="66"/>
      <c r="BG15" s="66"/>
      <c r="BH15" s="66"/>
      <c r="BI15" s="66"/>
      <c r="BJ15" s="66"/>
      <c r="BK15" s="67"/>
      <c r="BL15" s="67"/>
      <c r="BM15" s="44">
        <f t="shared" si="24"/>
        <v>0</v>
      </c>
      <c r="BN15" s="56"/>
      <c r="BO15" s="55">
        <f t="shared" si="25"/>
        <v>0</v>
      </c>
      <c r="BP15" s="124"/>
      <c r="BQ15" s="120"/>
      <c r="BR15" s="121">
        <v>300</v>
      </c>
      <c r="BS15" s="58">
        <f t="shared" si="26"/>
        <v>100</v>
      </c>
      <c r="BT15" s="58">
        <f>BR15</f>
        <v>300</v>
      </c>
      <c r="BU15" s="420">
        <f>BR15</f>
        <v>300</v>
      </c>
      <c r="BV15" s="415"/>
      <c r="BW15" s="122"/>
      <c r="BX15" s="54">
        <v>4.58</v>
      </c>
      <c r="BY15" s="54">
        <v>9.9600000000000009</v>
      </c>
      <c r="BZ15" s="122"/>
      <c r="CA15" s="5">
        <f t="shared" si="27"/>
        <v>4.95</v>
      </c>
      <c r="CB15" s="54">
        <f t="shared" si="28"/>
        <v>3.6585365853658538</v>
      </c>
      <c r="CC15" s="428"/>
      <c r="CD15" s="437">
        <f t="shared" si="29"/>
        <v>4.3042682926829272</v>
      </c>
      <c r="CE15" s="5">
        <f t="shared" si="30"/>
        <v>1291.2804878048782</v>
      </c>
      <c r="CF15" s="551"/>
      <c r="CG15" s="441"/>
      <c r="CH15" s="497" t="str">
        <f t="shared" si="19"/>
        <v/>
      </c>
      <c r="CI15" s="54" t="str">
        <f t="shared" si="20"/>
        <v/>
      </c>
      <c r="CJ15" s="326" t="e">
        <f t="shared" si="21"/>
        <v>#VALUE!</v>
      </c>
      <c r="CK15" s="544"/>
      <c r="CL15" s="593"/>
    </row>
    <row r="16" spans="1:90" ht="13.15" customHeight="1" x14ac:dyDescent="0.25">
      <c r="A16" s="536"/>
      <c r="B16" s="34">
        <v>69</v>
      </c>
      <c r="C16" s="538"/>
      <c r="D16" s="243">
        <v>10</v>
      </c>
      <c r="E16" s="117" t="s">
        <v>21</v>
      </c>
      <c r="F16" s="159" t="s">
        <v>22</v>
      </c>
      <c r="G16" s="208" t="s">
        <v>198</v>
      </c>
      <c r="H16" s="9"/>
      <c r="I16" s="9">
        <v>15.05</v>
      </c>
      <c r="J16" s="39"/>
      <c r="K16" s="9"/>
      <c r="L16" s="9">
        <f t="shared" ref="L16:L25" si="33">M16/1.23</f>
        <v>0</v>
      </c>
      <c r="M16" s="9"/>
      <c r="N16" s="123"/>
      <c r="O16" s="10"/>
      <c r="P16" s="10"/>
      <c r="Q16" s="11"/>
      <c r="R16" s="12"/>
      <c r="S16" s="4"/>
      <c r="T16" s="12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>
        <f t="shared" si="32"/>
        <v>0</v>
      </c>
      <c r="AH16" s="41">
        <v>15.05</v>
      </c>
      <c r="AI16" s="41">
        <v>12</v>
      </c>
      <c r="AJ16" s="41">
        <f t="shared" si="22"/>
        <v>0</v>
      </c>
      <c r="AK16" s="40"/>
      <c r="AL16" s="40"/>
      <c r="AM16" s="40"/>
      <c r="AN16" s="40"/>
      <c r="AO16" s="40"/>
      <c r="AP16" s="49"/>
      <c r="AQ16" s="49"/>
      <c r="AR16" s="49"/>
      <c r="AS16" s="49"/>
      <c r="AT16" s="49"/>
      <c r="AU16" s="49"/>
      <c r="AV16" s="49"/>
      <c r="AW16" s="42">
        <f t="shared" si="31"/>
        <v>0</v>
      </c>
      <c r="AX16" s="53"/>
      <c r="AY16" s="53"/>
      <c r="AZ16" s="53">
        <f t="shared" si="23"/>
        <v>0</v>
      </c>
      <c r="BA16" s="67"/>
      <c r="BB16" s="67"/>
      <c r="BC16" s="67"/>
      <c r="BD16" s="67"/>
      <c r="BE16" s="67"/>
      <c r="BF16" s="66"/>
      <c r="BG16" s="66"/>
      <c r="BH16" s="66"/>
      <c r="BI16" s="66">
        <v>1</v>
      </c>
      <c r="BJ16" s="66"/>
      <c r="BK16" s="67"/>
      <c r="BL16" s="67"/>
      <c r="BM16" s="44">
        <f t="shared" si="24"/>
        <v>1</v>
      </c>
      <c r="BN16" s="44">
        <v>15.68</v>
      </c>
      <c r="BO16" s="44">
        <f t="shared" si="25"/>
        <v>15.68</v>
      </c>
      <c r="BP16" s="119"/>
      <c r="BQ16" s="120"/>
      <c r="BR16" s="121">
        <v>1</v>
      </c>
      <c r="BS16" s="58">
        <f t="shared" si="26"/>
        <v>0.33333333333333331</v>
      </c>
      <c r="BT16" s="58">
        <f>BR16</f>
        <v>1</v>
      </c>
      <c r="BU16" s="420">
        <v>5</v>
      </c>
      <c r="BV16" s="415"/>
      <c r="BW16" s="122"/>
      <c r="BX16" s="54">
        <v>14.42</v>
      </c>
      <c r="BY16" s="54">
        <v>31.35</v>
      </c>
      <c r="BZ16" s="122"/>
      <c r="CA16" s="5">
        <f t="shared" si="27"/>
        <v>15.05</v>
      </c>
      <c r="CB16" s="54">
        <f t="shared" si="28"/>
        <v>12</v>
      </c>
      <c r="CC16" s="428"/>
      <c r="CD16" s="437">
        <f t="shared" si="29"/>
        <v>13.525</v>
      </c>
      <c r="CE16" s="5">
        <f t="shared" si="30"/>
        <v>67.625</v>
      </c>
      <c r="CF16" s="551"/>
      <c r="CG16" s="441"/>
      <c r="CH16" s="497" t="str">
        <f t="shared" si="19"/>
        <v/>
      </c>
      <c r="CI16" s="54" t="str">
        <f t="shared" si="20"/>
        <v/>
      </c>
      <c r="CJ16" s="326" t="e">
        <f t="shared" si="21"/>
        <v>#VALUE!</v>
      </c>
      <c r="CK16" s="544"/>
      <c r="CL16" s="593"/>
    </row>
    <row r="17" spans="1:90" ht="13.15" customHeight="1" x14ac:dyDescent="0.25">
      <c r="A17" s="536"/>
      <c r="B17" s="34">
        <v>69</v>
      </c>
      <c r="C17" s="538"/>
      <c r="D17" s="243">
        <v>11</v>
      </c>
      <c r="E17" s="117" t="s">
        <v>196</v>
      </c>
      <c r="F17" s="159" t="s">
        <v>195</v>
      </c>
      <c r="G17" s="208" t="s">
        <v>198</v>
      </c>
      <c r="H17" s="9"/>
      <c r="I17" s="70"/>
      <c r="J17" s="60"/>
      <c r="K17" s="70"/>
      <c r="L17" s="70">
        <f t="shared" si="33"/>
        <v>0</v>
      </c>
      <c r="M17" s="70"/>
      <c r="N17" s="123"/>
      <c r="O17" s="10"/>
      <c r="P17" s="10"/>
      <c r="Q17" s="11"/>
      <c r="R17" s="12"/>
      <c r="S17" s="4"/>
      <c r="T17" s="12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v>6</v>
      </c>
      <c r="AG17" s="41">
        <f t="shared" si="32"/>
        <v>0</v>
      </c>
      <c r="AH17" s="58"/>
      <c r="AI17" s="58"/>
      <c r="AJ17" s="58">
        <f t="shared" si="22"/>
        <v>0</v>
      </c>
      <c r="AK17" s="40"/>
      <c r="AL17" s="40"/>
      <c r="AM17" s="40"/>
      <c r="AN17" s="40"/>
      <c r="AO17" s="40"/>
      <c r="AP17" s="49"/>
      <c r="AQ17" s="49"/>
      <c r="AR17" s="49"/>
      <c r="AS17" s="49"/>
      <c r="AT17" s="49"/>
      <c r="AU17" s="49"/>
      <c r="AV17" s="49"/>
      <c r="AW17" s="42">
        <f t="shared" si="31"/>
        <v>6</v>
      </c>
      <c r="AX17" s="46"/>
      <c r="AY17" s="45">
        <v>15.82</v>
      </c>
      <c r="AZ17" s="46">
        <f t="shared" si="23"/>
        <v>94.92</v>
      </c>
      <c r="BA17" s="40"/>
      <c r="BB17" s="40"/>
      <c r="BC17" s="40"/>
      <c r="BD17" s="40"/>
      <c r="BE17" s="40"/>
      <c r="BF17" s="66"/>
      <c r="BG17" s="66">
        <v>67.5</v>
      </c>
      <c r="BH17" s="66"/>
      <c r="BI17" s="66"/>
      <c r="BJ17" s="66"/>
      <c r="BK17" s="40"/>
      <c r="BL17" s="40"/>
      <c r="BM17" s="44">
        <f t="shared" si="24"/>
        <v>67.5</v>
      </c>
      <c r="BN17" s="48">
        <v>19.77</v>
      </c>
      <c r="BO17" s="44">
        <f t="shared" si="25"/>
        <v>1334.4749999999999</v>
      </c>
      <c r="BP17" s="129" t="s">
        <v>48</v>
      </c>
      <c r="BQ17" s="120"/>
      <c r="BR17" s="128">
        <v>67.5</v>
      </c>
      <c r="BS17" s="58">
        <f t="shared" si="26"/>
        <v>24.5</v>
      </c>
      <c r="BT17" s="58">
        <v>50</v>
      </c>
      <c r="BU17" s="420">
        <v>30</v>
      </c>
      <c r="BV17" s="415"/>
      <c r="BW17" s="122"/>
      <c r="BX17" s="54">
        <v>18.2</v>
      </c>
      <c r="BY17" s="54">
        <v>39.57</v>
      </c>
      <c r="BZ17" s="122"/>
      <c r="CA17" s="5">
        <f t="shared" si="27"/>
        <v>19.77</v>
      </c>
      <c r="CB17" s="54">
        <f t="shared" si="28"/>
        <v>15.82</v>
      </c>
      <c r="CC17" s="428"/>
      <c r="CD17" s="437">
        <f t="shared" si="29"/>
        <v>17.795000000000002</v>
      </c>
      <c r="CE17" s="5">
        <f t="shared" si="30"/>
        <v>533.85</v>
      </c>
      <c r="CF17" s="551"/>
      <c r="CG17" s="441"/>
      <c r="CH17" s="497" t="str">
        <f t="shared" si="19"/>
        <v/>
      </c>
      <c r="CI17" s="54" t="str">
        <f t="shared" si="20"/>
        <v/>
      </c>
      <c r="CJ17" s="326" t="e">
        <f t="shared" si="21"/>
        <v>#VALUE!</v>
      </c>
      <c r="CK17" s="544"/>
      <c r="CL17" s="593"/>
    </row>
    <row r="18" spans="1:90" ht="13.15" customHeight="1" x14ac:dyDescent="0.25">
      <c r="A18" s="536"/>
      <c r="B18" s="34"/>
      <c r="C18" s="538"/>
      <c r="D18" s="243">
        <v>12</v>
      </c>
      <c r="E18" s="117" t="s">
        <v>109</v>
      </c>
      <c r="F18" s="159" t="s">
        <v>110</v>
      </c>
      <c r="G18" s="208" t="s">
        <v>198</v>
      </c>
      <c r="H18" s="9">
        <v>7</v>
      </c>
      <c r="I18" s="71"/>
      <c r="J18" s="72">
        <f>K18/1.23</f>
        <v>17.694809255784868</v>
      </c>
      <c r="K18" s="71">
        <v>21.764615384615386</v>
      </c>
      <c r="L18" s="71">
        <f t="shared" si="33"/>
        <v>123.86366479049407</v>
      </c>
      <c r="M18" s="71">
        <f>H18*K18</f>
        <v>152.3523076923077</v>
      </c>
      <c r="N18" s="123">
        <f>K18*1.11</f>
        <v>24.158723076923081</v>
      </c>
      <c r="O18" s="10">
        <f>K18*35%</f>
        <v>7.6176153846153847</v>
      </c>
      <c r="P18" s="10">
        <f>N18*H18</f>
        <v>169.11106153846157</v>
      </c>
      <c r="Q18" s="11">
        <f>K18+O18</f>
        <v>29.38223076923077</v>
      </c>
      <c r="R18" s="12">
        <f>Q18*H18</f>
        <v>205.67561538461538</v>
      </c>
      <c r="S18" s="4">
        <f>K18*1.2</f>
        <v>26.117538461538462</v>
      </c>
      <c r="T18" s="120">
        <f>H18*S18</f>
        <v>182.82276923076924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>
        <f t="shared" si="32"/>
        <v>0</v>
      </c>
      <c r="AH18" s="58"/>
      <c r="AI18" s="58"/>
      <c r="AJ18" s="58">
        <f t="shared" si="22"/>
        <v>0</v>
      </c>
      <c r="AK18" s="40"/>
      <c r="AL18" s="40"/>
      <c r="AM18" s="40"/>
      <c r="AN18" s="40"/>
      <c r="AO18" s="40"/>
      <c r="AP18" s="49"/>
      <c r="AQ18" s="49"/>
      <c r="AR18" s="49"/>
      <c r="AS18" s="49"/>
      <c r="AT18" s="49"/>
      <c r="AU18" s="49"/>
      <c r="AV18" s="49"/>
      <c r="AW18" s="42">
        <f t="shared" si="31"/>
        <v>0</v>
      </c>
      <c r="AX18" s="47">
        <v>26.117538459999999</v>
      </c>
      <c r="AY18" s="43">
        <v>15.82</v>
      </c>
      <c r="AZ18" s="47">
        <f t="shared" si="23"/>
        <v>0</v>
      </c>
      <c r="BA18" s="67"/>
      <c r="BB18" s="67"/>
      <c r="BC18" s="67"/>
      <c r="BD18" s="67"/>
      <c r="BE18" s="67"/>
      <c r="BF18" s="66"/>
      <c r="BG18" s="66"/>
      <c r="BH18" s="66"/>
      <c r="BI18" s="66"/>
      <c r="BJ18" s="66"/>
      <c r="BK18" s="67"/>
      <c r="BL18" s="67"/>
      <c r="BM18" s="44">
        <f t="shared" si="24"/>
        <v>0</v>
      </c>
      <c r="BN18" s="56"/>
      <c r="BO18" s="55">
        <f t="shared" si="25"/>
        <v>0</v>
      </c>
      <c r="BP18" s="124"/>
      <c r="BQ18" s="120"/>
      <c r="BR18" s="121">
        <v>7</v>
      </c>
      <c r="BS18" s="58">
        <f t="shared" si="26"/>
        <v>2.3333333333333335</v>
      </c>
      <c r="BT18" s="58">
        <f>BR18</f>
        <v>7</v>
      </c>
      <c r="BU18" s="420">
        <f t="shared" ref="BU18:BU24" si="34">BR18</f>
        <v>7</v>
      </c>
      <c r="BV18" s="415"/>
      <c r="BW18" s="122"/>
      <c r="BX18" s="54">
        <v>18.2</v>
      </c>
      <c r="BY18" s="54">
        <v>39.57</v>
      </c>
      <c r="BZ18" s="122"/>
      <c r="CA18" s="5">
        <f t="shared" si="27"/>
        <v>26.117538459999999</v>
      </c>
      <c r="CB18" s="54">
        <f t="shared" si="28"/>
        <v>15.82</v>
      </c>
      <c r="CC18" s="428"/>
      <c r="CD18" s="437">
        <f t="shared" si="29"/>
        <v>20.968769229999999</v>
      </c>
      <c r="CE18" s="5">
        <f t="shared" si="30"/>
        <v>146.78138461</v>
      </c>
      <c r="CF18" s="551"/>
      <c r="CG18" s="441"/>
      <c r="CH18" s="497" t="str">
        <f t="shared" si="19"/>
        <v/>
      </c>
      <c r="CI18" s="54" t="str">
        <f t="shared" si="20"/>
        <v/>
      </c>
      <c r="CJ18" s="326" t="e">
        <f t="shared" si="21"/>
        <v>#VALUE!</v>
      </c>
      <c r="CK18" s="544"/>
      <c r="CL18" s="593"/>
    </row>
    <row r="19" spans="1:90" ht="13.15" customHeight="1" x14ac:dyDescent="0.25">
      <c r="A19" s="536"/>
      <c r="B19" s="34">
        <v>69</v>
      </c>
      <c r="C19" s="538"/>
      <c r="D19" s="243">
        <v>13</v>
      </c>
      <c r="E19" s="117" t="s">
        <v>127</v>
      </c>
      <c r="F19" s="159" t="s">
        <v>128</v>
      </c>
      <c r="G19" s="208" t="s">
        <v>198</v>
      </c>
      <c r="H19" s="9">
        <v>5</v>
      </c>
      <c r="I19" s="71"/>
      <c r="J19" s="72">
        <f>K19/1.23</f>
        <v>28.680644701183855</v>
      </c>
      <c r="K19" s="71">
        <v>35.277192982456143</v>
      </c>
      <c r="L19" s="71">
        <f t="shared" si="33"/>
        <v>143.40322350591927</v>
      </c>
      <c r="M19" s="71">
        <f>H19*K19</f>
        <v>176.38596491228071</v>
      </c>
      <c r="N19" s="123">
        <f>K19*1.11</f>
        <v>39.15768421052632</v>
      </c>
      <c r="O19" s="10">
        <f>K19*35%</f>
        <v>12.34701754385965</v>
      </c>
      <c r="P19" s="10">
        <f>N19*H19</f>
        <v>195.78842105263161</v>
      </c>
      <c r="Q19" s="11">
        <f>K19+O19</f>
        <v>47.624210526315792</v>
      </c>
      <c r="R19" s="12">
        <f>Q19*H19</f>
        <v>238.12105263157895</v>
      </c>
      <c r="S19" s="4">
        <f>K19*1.2</f>
        <v>42.332631578947371</v>
      </c>
      <c r="T19" s="120">
        <f>H19*S19</f>
        <v>211.66315789473686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>
        <f t="shared" si="32"/>
        <v>0</v>
      </c>
      <c r="AH19" s="58"/>
      <c r="AI19" s="58"/>
      <c r="AJ19" s="58">
        <f t="shared" si="22"/>
        <v>0</v>
      </c>
      <c r="AK19" s="40"/>
      <c r="AL19" s="40"/>
      <c r="AM19" s="40"/>
      <c r="AN19" s="40"/>
      <c r="AO19" s="40"/>
      <c r="AP19" s="49"/>
      <c r="AQ19" s="49"/>
      <c r="AR19" s="49"/>
      <c r="AS19" s="49"/>
      <c r="AT19" s="49"/>
      <c r="AU19" s="49"/>
      <c r="AV19" s="49"/>
      <c r="AW19" s="42">
        <f t="shared" si="31"/>
        <v>0</v>
      </c>
      <c r="AX19" s="47">
        <v>42.332631579999997</v>
      </c>
      <c r="AY19" s="43">
        <v>24.29</v>
      </c>
      <c r="AZ19" s="47">
        <f t="shared" si="23"/>
        <v>0</v>
      </c>
      <c r="BA19" s="67"/>
      <c r="BB19" s="67"/>
      <c r="BC19" s="67"/>
      <c r="BD19" s="67"/>
      <c r="BE19" s="67"/>
      <c r="BF19" s="66"/>
      <c r="BG19" s="66"/>
      <c r="BH19" s="66"/>
      <c r="BI19" s="66"/>
      <c r="BJ19" s="66"/>
      <c r="BK19" s="67"/>
      <c r="BL19" s="67"/>
      <c r="BM19" s="44">
        <f t="shared" si="24"/>
        <v>0</v>
      </c>
      <c r="BN19" s="56"/>
      <c r="BO19" s="55">
        <f t="shared" si="25"/>
        <v>0</v>
      </c>
      <c r="BP19" s="124"/>
      <c r="BQ19" s="120"/>
      <c r="BR19" s="121">
        <v>5</v>
      </c>
      <c r="BS19" s="58">
        <f t="shared" si="26"/>
        <v>1.6666666666666667</v>
      </c>
      <c r="BT19" s="58">
        <f t="shared" ref="BT19:BT24" si="35">BR19</f>
        <v>5</v>
      </c>
      <c r="BU19" s="420">
        <f t="shared" si="34"/>
        <v>5</v>
      </c>
      <c r="BV19" s="415"/>
      <c r="BW19" s="122"/>
      <c r="BX19" s="54">
        <v>29.5</v>
      </c>
      <c r="BY19" s="54">
        <v>64.14</v>
      </c>
      <c r="BZ19" s="122"/>
      <c r="CA19" s="5">
        <f t="shared" si="27"/>
        <v>42.332631579999997</v>
      </c>
      <c r="CB19" s="54">
        <f t="shared" si="28"/>
        <v>24.29</v>
      </c>
      <c r="CC19" s="428"/>
      <c r="CD19" s="437">
        <f t="shared" si="29"/>
        <v>33.311315789999995</v>
      </c>
      <c r="CE19" s="5">
        <f t="shared" si="30"/>
        <v>166.55657894999996</v>
      </c>
      <c r="CF19" s="551"/>
      <c r="CG19" s="441"/>
      <c r="CH19" s="497" t="str">
        <f t="shared" si="19"/>
        <v/>
      </c>
      <c r="CI19" s="54" t="str">
        <f t="shared" si="20"/>
        <v/>
      </c>
      <c r="CJ19" s="326" t="e">
        <f t="shared" si="21"/>
        <v>#VALUE!</v>
      </c>
      <c r="CK19" s="544"/>
      <c r="CL19" s="593"/>
    </row>
    <row r="20" spans="1:90" ht="13.15" customHeight="1" x14ac:dyDescent="0.25">
      <c r="A20" s="536"/>
      <c r="B20" s="34">
        <v>69</v>
      </c>
      <c r="C20" s="538"/>
      <c r="D20" s="243">
        <v>14</v>
      </c>
      <c r="E20" s="118" t="s">
        <v>233</v>
      </c>
      <c r="F20" s="160" t="s">
        <v>234</v>
      </c>
      <c r="G20" s="208" t="s">
        <v>198</v>
      </c>
      <c r="H20" s="9"/>
      <c r="I20" s="70"/>
      <c r="J20" s="60"/>
      <c r="K20" s="70"/>
      <c r="L20" s="70">
        <f t="shared" si="33"/>
        <v>0</v>
      </c>
      <c r="M20" s="70"/>
      <c r="N20" s="123"/>
      <c r="O20" s="10"/>
      <c r="P20" s="10"/>
      <c r="Q20" s="11"/>
      <c r="R20" s="12"/>
      <c r="S20" s="4"/>
      <c r="T20" s="12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>
        <f t="shared" si="32"/>
        <v>0</v>
      </c>
      <c r="AH20" s="58"/>
      <c r="AI20" s="58"/>
      <c r="AJ20" s="58">
        <f t="shared" si="22"/>
        <v>0</v>
      </c>
      <c r="AK20" s="40"/>
      <c r="AL20" s="40"/>
      <c r="AM20" s="40"/>
      <c r="AN20" s="40"/>
      <c r="AO20" s="40"/>
      <c r="AP20" s="49"/>
      <c r="AQ20" s="49"/>
      <c r="AR20" s="49"/>
      <c r="AS20" s="49"/>
      <c r="AT20" s="49"/>
      <c r="AU20" s="49"/>
      <c r="AV20" s="49"/>
      <c r="AW20" s="42">
        <f t="shared" si="31"/>
        <v>0</v>
      </c>
      <c r="AX20" s="53"/>
      <c r="AY20" s="57"/>
      <c r="AZ20" s="53">
        <f t="shared" si="23"/>
        <v>0</v>
      </c>
      <c r="BA20" s="67"/>
      <c r="BB20" s="67"/>
      <c r="BC20" s="67"/>
      <c r="BD20" s="67"/>
      <c r="BE20" s="67"/>
      <c r="BF20" s="66"/>
      <c r="BG20" s="66">
        <v>23.7</v>
      </c>
      <c r="BH20" s="66"/>
      <c r="BI20" s="66"/>
      <c r="BJ20" s="66"/>
      <c r="BK20" s="67"/>
      <c r="BL20" s="67"/>
      <c r="BM20" s="44">
        <f t="shared" si="24"/>
        <v>23.7</v>
      </c>
      <c r="BN20" s="44">
        <v>40.590000000000003</v>
      </c>
      <c r="BO20" s="44">
        <f t="shared" si="25"/>
        <v>961.98300000000006</v>
      </c>
      <c r="BP20" s="119"/>
      <c r="BQ20" s="120"/>
      <c r="BR20" s="121">
        <v>23.7</v>
      </c>
      <c r="BS20" s="58">
        <f t="shared" si="26"/>
        <v>7.8999999999999995</v>
      </c>
      <c r="BT20" s="58">
        <f t="shared" si="35"/>
        <v>23.7</v>
      </c>
      <c r="BU20" s="420">
        <v>12</v>
      </c>
      <c r="BV20" s="415"/>
      <c r="BW20" s="122"/>
      <c r="BX20" s="54">
        <v>37.340000000000003</v>
      </c>
      <c r="BY20" s="54">
        <v>81.180000000000007</v>
      </c>
      <c r="BZ20" s="122"/>
      <c r="CA20" s="5">
        <f t="shared" si="27"/>
        <v>40.590000000000003</v>
      </c>
      <c r="CB20" s="54">
        <f t="shared" si="28"/>
        <v>37.340000000000003</v>
      </c>
      <c r="CC20" s="428"/>
      <c r="CD20" s="437">
        <f t="shared" si="29"/>
        <v>38.965000000000003</v>
      </c>
      <c r="CE20" s="5">
        <f t="shared" si="30"/>
        <v>467.58000000000004</v>
      </c>
      <c r="CF20" s="551"/>
      <c r="CG20" s="441"/>
      <c r="CH20" s="497" t="str">
        <f t="shared" si="19"/>
        <v/>
      </c>
      <c r="CI20" s="54" t="str">
        <f t="shared" si="20"/>
        <v/>
      </c>
      <c r="CJ20" s="326" t="e">
        <f t="shared" si="21"/>
        <v>#VALUE!</v>
      </c>
      <c r="CK20" s="544"/>
      <c r="CL20" s="593"/>
    </row>
    <row r="21" spans="1:90" ht="13.15" customHeight="1" x14ac:dyDescent="0.25">
      <c r="A21" s="536"/>
      <c r="B21" s="34">
        <v>69</v>
      </c>
      <c r="C21" s="538"/>
      <c r="D21" s="243">
        <v>15</v>
      </c>
      <c r="E21" s="117" t="s">
        <v>145</v>
      </c>
      <c r="F21" s="159" t="s">
        <v>146</v>
      </c>
      <c r="G21" s="208" t="s">
        <v>198</v>
      </c>
      <c r="H21" s="9">
        <v>20</v>
      </c>
      <c r="I21" s="71"/>
      <c r="J21" s="72">
        <f>K21/1.23</f>
        <v>0.65040650406504075</v>
      </c>
      <c r="K21" s="71">
        <v>0.8</v>
      </c>
      <c r="L21" s="71">
        <f t="shared" si="33"/>
        <v>13.008130081300813</v>
      </c>
      <c r="M21" s="71">
        <f>H21*K21</f>
        <v>16</v>
      </c>
      <c r="N21" s="123">
        <f>K21*1.11</f>
        <v>0.88800000000000012</v>
      </c>
      <c r="O21" s="10">
        <f>K21*35%</f>
        <v>0.27999999999999997</v>
      </c>
      <c r="P21" s="10">
        <f>N21*H21</f>
        <v>17.760000000000002</v>
      </c>
      <c r="Q21" s="11">
        <f>K21+O21</f>
        <v>1.08</v>
      </c>
      <c r="R21" s="12">
        <f>Q21*H21</f>
        <v>21.6</v>
      </c>
      <c r="S21" s="4">
        <f>K21*1.2</f>
        <v>0.96</v>
      </c>
      <c r="T21" s="120">
        <f>H21*S21</f>
        <v>19.2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>
        <f t="shared" si="32"/>
        <v>0</v>
      </c>
      <c r="AH21" s="58"/>
      <c r="AI21" s="58"/>
      <c r="AJ21" s="58">
        <f t="shared" si="22"/>
        <v>0</v>
      </c>
      <c r="AK21" s="40"/>
      <c r="AL21" s="40"/>
      <c r="AM21" s="40"/>
      <c r="AN21" s="40"/>
      <c r="AO21" s="40"/>
      <c r="AP21" s="49"/>
      <c r="AQ21" s="49"/>
      <c r="AR21" s="49"/>
      <c r="AS21" s="49"/>
      <c r="AT21" s="49"/>
      <c r="AU21" s="49"/>
      <c r="AV21" s="49"/>
      <c r="AW21" s="42">
        <f t="shared" si="31"/>
        <v>0</v>
      </c>
      <c r="AX21" s="47">
        <v>0.96</v>
      </c>
      <c r="AY21" s="43">
        <v>0.53</v>
      </c>
      <c r="AZ21" s="47">
        <f t="shared" si="23"/>
        <v>0</v>
      </c>
      <c r="BA21" s="67"/>
      <c r="BB21" s="67"/>
      <c r="BC21" s="67"/>
      <c r="BD21" s="67"/>
      <c r="BE21" s="67"/>
      <c r="BF21" s="66"/>
      <c r="BG21" s="66"/>
      <c r="BH21" s="66"/>
      <c r="BI21" s="66"/>
      <c r="BJ21" s="66"/>
      <c r="BK21" s="67"/>
      <c r="BL21" s="67"/>
      <c r="BM21" s="44">
        <f t="shared" si="24"/>
        <v>0</v>
      </c>
      <c r="BN21" s="56"/>
      <c r="BO21" s="55">
        <f t="shared" si="25"/>
        <v>0</v>
      </c>
      <c r="BP21" s="124"/>
      <c r="BQ21" s="120"/>
      <c r="BR21" s="121">
        <v>20</v>
      </c>
      <c r="BS21" s="58">
        <f t="shared" si="26"/>
        <v>6.666666666666667</v>
      </c>
      <c r="BT21" s="58">
        <f t="shared" si="35"/>
        <v>20</v>
      </c>
      <c r="BU21" s="420">
        <v>6</v>
      </c>
      <c r="BV21" s="415"/>
      <c r="BW21" s="122"/>
      <c r="BX21" s="54">
        <v>0.62</v>
      </c>
      <c r="BY21" s="54">
        <v>1.35</v>
      </c>
      <c r="BZ21" s="122"/>
      <c r="CA21" s="5">
        <f t="shared" si="27"/>
        <v>0.96</v>
      </c>
      <c r="CB21" s="54">
        <f t="shared" si="28"/>
        <v>0.53</v>
      </c>
      <c r="CC21" s="428"/>
      <c r="CD21" s="437">
        <f t="shared" si="29"/>
        <v>0.745</v>
      </c>
      <c r="CE21" s="5">
        <f t="shared" si="30"/>
        <v>4.47</v>
      </c>
      <c r="CF21" s="551"/>
      <c r="CG21" s="441"/>
      <c r="CH21" s="497" t="str">
        <f t="shared" si="19"/>
        <v/>
      </c>
      <c r="CI21" s="54" t="str">
        <f t="shared" si="20"/>
        <v/>
      </c>
      <c r="CJ21" s="326" t="e">
        <f t="shared" si="21"/>
        <v>#VALUE!</v>
      </c>
      <c r="CK21" s="544"/>
      <c r="CL21" s="593"/>
    </row>
    <row r="22" spans="1:90" ht="13.15" customHeight="1" x14ac:dyDescent="0.25">
      <c r="A22" s="536"/>
      <c r="B22" s="34">
        <v>69</v>
      </c>
      <c r="C22" s="538"/>
      <c r="D22" s="243">
        <v>16</v>
      </c>
      <c r="E22" s="118" t="s">
        <v>244</v>
      </c>
      <c r="F22" s="160" t="s">
        <v>245</v>
      </c>
      <c r="G22" s="208" t="s">
        <v>198</v>
      </c>
      <c r="H22" s="9"/>
      <c r="I22" s="70"/>
      <c r="J22" s="60"/>
      <c r="K22" s="70"/>
      <c r="L22" s="70">
        <f t="shared" si="33"/>
        <v>0</v>
      </c>
      <c r="M22" s="70"/>
      <c r="N22" s="123"/>
      <c r="O22" s="10"/>
      <c r="P22" s="10"/>
      <c r="Q22" s="11"/>
      <c r="R22" s="12"/>
      <c r="S22" s="4"/>
      <c r="T22" s="12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>
        <f t="shared" si="32"/>
        <v>0</v>
      </c>
      <c r="AH22" s="58"/>
      <c r="AI22" s="58"/>
      <c r="AJ22" s="58">
        <f t="shared" si="22"/>
        <v>0</v>
      </c>
      <c r="AK22" s="40"/>
      <c r="AL22" s="40"/>
      <c r="AM22" s="40"/>
      <c r="AN22" s="40"/>
      <c r="AO22" s="40"/>
      <c r="AP22" s="49"/>
      <c r="AQ22" s="49"/>
      <c r="AR22" s="49"/>
      <c r="AS22" s="49"/>
      <c r="AT22" s="49"/>
      <c r="AU22" s="49"/>
      <c r="AV22" s="49"/>
      <c r="AW22" s="42">
        <f t="shared" si="31"/>
        <v>0</v>
      </c>
      <c r="AX22" s="53"/>
      <c r="AY22" s="57"/>
      <c r="AZ22" s="53">
        <f t="shared" si="23"/>
        <v>0</v>
      </c>
      <c r="BA22" s="67"/>
      <c r="BB22" s="67"/>
      <c r="BC22" s="67"/>
      <c r="BD22" s="67"/>
      <c r="BE22" s="67"/>
      <c r="BF22" s="66"/>
      <c r="BG22" s="66">
        <v>5</v>
      </c>
      <c r="BH22" s="66"/>
      <c r="BI22" s="66"/>
      <c r="BJ22" s="66"/>
      <c r="BK22" s="67"/>
      <c r="BL22" s="67"/>
      <c r="BM22" s="44">
        <f t="shared" si="24"/>
        <v>5</v>
      </c>
      <c r="BN22" s="44">
        <v>1.04</v>
      </c>
      <c r="BO22" s="44">
        <f t="shared" si="25"/>
        <v>5.2</v>
      </c>
      <c r="BP22" s="119"/>
      <c r="BQ22" s="120"/>
      <c r="BR22" s="121">
        <v>5</v>
      </c>
      <c r="BS22" s="58">
        <f t="shared" si="26"/>
        <v>1.6666666666666667</v>
      </c>
      <c r="BT22" s="58">
        <f t="shared" si="35"/>
        <v>5</v>
      </c>
      <c r="BU22" s="420">
        <f t="shared" si="34"/>
        <v>5</v>
      </c>
      <c r="BV22" s="415"/>
      <c r="BW22" s="122"/>
      <c r="BX22" s="54">
        <v>0.95</v>
      </c>
      <c r="BY22" s="54">
        <v>2.0699999999999998</v>
      </c>
      <c r="BZ22" s="122"/>
      <c r="CA22" s="5">
        <f t="shared" si="27"/>
        <v>1.04</v>
      </c>
      <c r="CB22" s="54">
        <f t="shared" si="28"/>
        <v>0.95</v>
      </c>
      <c r="CC22" s="428"/>
      <c r="CD22" s="437">
        <f t="shared" si="29"/>
        <v>0.995</v>
      </c>
      <c r="CE22" s="5">
        <f t="shared" si="30"/>
        <v>4.9749999999999996</v>
      </c>
      <c r="CF22" s="551"/>
      <c r="CG22" s="441"/>
      <c r="CH22" s="497" t="str">
        <f t="shared" si="19"/>
        <v/>
      </c>
      <c r="CI22" s="54" t="str">
        <f t="shared" si="20"/>
        <v/>
      </c>
      <c r="CJ22" s="326" t="e">
        <f t="shared" si="21"/>
        <v>#VALUE!</v>
      </c>
      <c r="CK22" s="544"/>
      <c r="CL22" s="593"/>
    </row>
    <row r="23" spans="1:90" ht="13.15" customHeight="1" x14ac:dyDescent="0.25">
      <c r="A23" s="536"/>
      <c r="B23" s="34">
        <v>69</v>
      </c>
      <c r="C23" s="538"/>
      <c r="D23" s="243">
        <v>17</v>
      </c>
      <c r="E23" s="117" t="s">
        <v>153</v>
      </c>
      <c r="F23" s="159" t="s">
        <v>154</v>
      </c>
      <c r="G23" s="208" t="s">
        <v>198</v>
      </c>
      <c r="H23" s="9">
        <v>100</v>
      </c>
      <c r="I23" s="71"/>
      <c r="J23" s="72">
        <f>K23/1.23</f>
        <v>1.4634146341463414</v>
      </c>
      <c r="K23" s="71">
        <v>1.8</v>
      </c>
      <c r="L23" s="71">
        <f t="shared" si="33"/>
        <v>146.34146341463415</v>
      </c>
      <c r="M23" s="71">
        <f>H23*K23</f>
        <v>180</v>
      </c>
      <c r="N23" s="123">
        <f>K23*1.11</f>
        <v>1.9980000000000002</v>
      </c>
      <c r="O23" s="10">
        <f>K23*35%</f>
        <v>0.63</v>
      </c>
      <c r="P23" s="10">
        <f>N23*H23</f>
        <v>199.8</v>
      </c>
      <c r="Q23" s="11">
        <f>K23+O23</f>
        <v>2.4300000000000002</v>
      </c>
      <c r="R23" s="12">
        <f>Q23*H23</f>
        <v>243.00000000000003</v>
      </c>
      <c r="S23" s="4">
        <f>K23*1.2</f>
        <v>2.16</v>
      </c>
      <c r="T23" s="120">
        <f>H23*S23</f>
        <v>216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>
        <v>44</v>
      </c>
      <c r="AG23" s="41">
        <f t="shared" si="32"/>
        <v>0</v>
      </c>
      <c r="AH23" s="58"/>
      <c r="AI23" s="58"/>
      <c r="AJ23" s="58">
        <f t="shared" si="22"/>
        <v>0</v>
      </c>
      <c r="AK23" s="40"/>
      <c r="AL23" s="40"/>
      <c r="AM23" s="40"/>
      <c r="AN23" s="40"/>
      <c r="AO23" s="40"/>
      <c r="AP23" s="49"/>
      <c r="AQ23" s="49"/>
      <c r="AR23" s="49"/>
      <c r="AS23" s="49"/>
      <c r="AT23" s="49"/>
      <c r="AU23" s="49"/>
      <c r="AV23" s="49"/>
      <c r="AW23" s="42">
        <f t="shared" si="31"/>
        <v>44</v>
      </c>
      <c r="AX23" s="47">
        <v>2.16</v>
      </c>
      <c r="AY23" s="42">
        <v>1.3</v>
      </c>
      <c r="AZ23" s="47">
        <f t="shared" si="23"/>
        <v>57.2</v>
      </c>
      <c r="BA23" s="40"/>
      <c r="BB23" s="40"/>
      <c r="BC23" s="40"/>
      <c r="BD23" s="40"/>
      <c r="BE23" s="40"/>
      <c r="BF23" s="66"/>
      <c r="BG23" s="66"/>
      <c r="BH23" s="66"/>
      <c r="BI23" s="66"/>
      <c r="BJ23" s="66"/>
      <c r="BK23" s="40"/>
      <c r="BL23" s="40"/>
      <c r="BM23" s="44">
        <f t="shared" si="24"/>
        <v>0</v>
      </c>
      <c r="BN23" s="54"/>
      <c r="BO23" s="55">
        <f t="shared" si="25"/>
        <v>0</v>
      </c>
      <c r="BP23" s="124"/>
      <c r="BQ23" s="120"/>
      <c r="BR23" s="121">
        <v>100</v>
      </c>
      <c r="BS23" s="58">
        <f t="shared" si="26"/>
        <v>48</v>
      </c>
      <c r="BT23" s="58">
        <f t="shared" si="35"/>
        <v>100</v>
      </c>
      <c r="BU23" s="420">
        <v>50</v>
      </c>
      <c r="BV23" s="415"/>
      <c r="BW23" s="122"/>
      <c r="BX23" s="54">
        <v>1.51</v>
      </c>
      <c r="BY23" s="54">
        <v>3.28</v>
      </c>
      <c r="BZ23" s="122"/>
      <c r="CA23" s="5">
        <f t="shared" si="27"/>
        <v>2.16</v>
      </c>
      <c r="CB23" s="54">
        <f t="shared" si="28"/>
        <v>1.3</v>
      </c>
      <c r="CC23" s="428"/>
      <c r="CD23" s="437">
        <f t="shared" ref="CD23:CD94" si="36">IF(CA23=0,CB23,(CA23+CB23)/2)</f>
        <v>1.73</v>
      </c>
      <c r="CE23" s="5">
        <f t="shared" ref="CE23:CE94" si="37">BU23*CD23</f>
        <v>86.5</v>
      </c>
      <c r="CF23" s="551"/>
      <c r="CG23" s="441"/>
      <c r="CH23" s="497" t="str">
        <f t="shared" si="19"/>
        <v/>
      </c>
      <c r="CI23" s="54" t="str">
        <f t="shared" si="20"/>
        <v/>
      </c>
      <c r="CJ23" s="326" t="e">
        <f t="shared" si="21"/>
        <v>#VALUE!</v>
      </c>
      <c r="CK23" s="544"/>
      <c r="CL23" s="593"/>
    </row>
    <row r="24" spans="1:90" ht="13.15" customHeight="1" x14ac:dyDescent="0.25">
      <c r="A24" s="536"/>
      <c r="B24" s="34">
        <v>69</v>
      </c>
      <c r="C24" s="538"/>
      <c r="D24" s="243">
        <v>18</v>
      </c>
      <c r="E24" s="117" t="s">
        <v>160</v>
      </c>
      <c r="F24" s="159" t="s">
        <v>161</v>
      </c>
      <c r="G24" s="208" t="s">
        <v>198</v>
      </c>
      <c r="H24" s="9">
        <v>300</v>
      </c>
      <c r="I24" s="71"/>
      <c r="J24" s="72">
        <f>K24/1.23</f>
        <v>1.9837398373983739</v>
      </c>
      <c r="K24" s="71">
        <v>2.44</v>
      </c>
      <c r="L24" s="71">
        <f t="shared" si="33"/>
        <v>595.1219512195122</v>
      </c>
      <c r="M24" s="71">
        <f>H24*K24</f>
        <v>732</v>
      </c>
      <c r="N24" s="123">
        <f>K24*1.11</f>
        <v>2.7084000000000001</v>
      </c>
      <c r="O24" s="10">
        <f>K24*35%</f>
        <v>0.85399999999999998</v>
      </c>
      <c r="P24" s="10">
        <f>N24*H24</f>
        <v>812.5200000000001</v>
      </c>
      <c r="Q24" s="11">
        <f>K24+O24</f>
        <v>3.294</v>
      </c>
      <c r="R24" s="12">
        <f>Q24*H24</f>
        <v>988.2</v>
      </c>
      <c r="S24" s="4">
        <f>K24*1.2</f>
        <v>2.9279999999999999</v>
      </c>
      <c r="T24" s="120">
        <f>H24*S24</f>
        <v>878.4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>
        <f t="shared" si="32"/>
        <v>0</v>
      </c>
      <c r="AH24" s="58"/>
      <c r="AI24" s="58"/>
      <c r="AJ24" s="58">
        <f t="shared" si="22"/>
        <v>0</v>
      </c>
      <c r="AK24" s="40"/>
      <c r="AL24" s="40"/>
      <c r="AM24" s="40"/>
      <c r="AN24" s="40"/>
      <c r="AO24" s="40"/>
      <c r="AP24" s="49"/>
      <c r="AQ24" s="49"/>
      <c r="AR24" s="49"/>
      <c r="AS24" s="49"/>
      <c r="AT24" s="49"/>
      <c r="AU24" s="49"/>
      <c r="AV24" s="49"/>
      <c r="AW24" s="42">
        <f t="shared" si="31"/>
        <v>0</v>
      </c>
      <c r="AX24" s="47">
        <v>2.9279999999999999</v>
      </c>
      <c r="AY24" s="43">
        <v>1.82</v>
      </c>
      <c r="AZ24" s="47">
        <f t="shared" ref="AZ24:AZ49" si="38">AW24*AY24</f>
        <v>0</v>
      </c>
      <c r="BA24" s="67"/>
      <c r="BB24" s="67"/>
      <c r="BC24" s="67"/>
      <c r="BD24" s="67"/>
      <c r="BE24" s="67"/>
      <c r="BF24" s="66"/>
      <c r="BG24" s="66">
        <v>6.75</v>
      </c>
      <c r="BH24" s="66"/>
      <c r="BI24" s="66"/>
      <c r="BJ24" s="66"/>
      <c r="BK24" s="67"/>
      <c r="BL24" s="67"/>
      <c r="BM24" s="44">
        <f t="shared" si="24"/>
        <v>6.75</v>
      </c>
      <c r="BN24" s="44">
        <v>2.23</v>
      </c>
      <c r="BO24" s="44">
        <f t="shared" si="25"/>
        <v>15.0525</v>
      </c>
      <c r="BP24" s="129" t="s">
        <v>235</v>
      </c>
      <c r="BQ24" s="120"/>
      <c r="BR24" s="121">
        <v>300</v>
      </c>
      <c r="BS24" s="58">
        <f t="shared" si="26"/>
        <v>102.25</v>
      </c>
      <c r="BT24" s="58">
        <f t="shared" si="35"/>
        <v>300</v>
      </c>
      <c r="BU24" s="420">
        <f t="shared" si="34"/>
        <v>300</v>
      </c>
      <c r="BV24" s="415"/>
      <c r="BW24" s="122"/>
      <c r="BX24" s="54">
        <v>2.15</v>
      </c>
      <c r="BY24" s="54">
        <v>4.68</v>
      </c>
      <c r="BZ24" s="122"/>
      <c r="CA24" s="5">
        <f t="shared" si="27"/>
        <v>2.23</v>
      </c>
      <c r="CB24" s="54">
        <f t="shared" si="28"/>
        <v>1.82</v>
      </c>
      <c r="CC24" s="428"/>
      <c r="CD24" s="437">
        <f t="shared" si="36"/>
        <v>2.0249999999999999</v>
      </c>
      <c r="CE24" s="5">
        <f t="shared" si="37"/>
        <v>607.5</v>
      </c>
      <c r="CF24" s="551"/>
      <c r="CG24" s="441"/>
      <c r="CH24" s="497" t="str">
        <f t="shared" si="19"/>
        <v/>
      </c>
      <c r="CI24" s="54" t="str">
        <f t="shared" si="20"/>
        <v/>
      </c>
      <c r="CJ24" s="326" t="e">
        <f t="shared" si="21"/>
        <v>#VALUE!</v>
      </c>
      <c r="CK24" s="544"/>
      <c r="CL24" s="593"/>
    </row>
    <row r="25" spans="1:90" ht="13.15" customHeight="1" thickBot="1" x14ac:dyDescent="0.3">
      <c r="A25" s="537"/>
      <c r="B25" s="116">
        <v>69</v>
      </c>
      <c r="C25" s="539"/>
      <c r="D25" s="379">
        <v>19</v>
      </c>
      <c r="E25" s="487" t="s">
        <v>7</v>
      </c>
      <c r="F25" s="488" t="s">
        <v>6</v>
      </c>
      <c r="G25" s="380" t="s">
        <v>198</v>
      </c>
      <c r="H25" s="381"/>
      <c r="I25" s="501"/>
      <c r="J25" s="502"/>
      <c r="K25" s="501"/>
      <c r="L25" s="501">
        <f t="shared" si="33"/>
        <v>0</v>
      </c>
      <c r="M25" s="501"/>
      <c r="N25" s="382"/>
      <c r="O25" s="383"/>
      <c r="P25" s="383"/>
      <c r="Q25" s="384"/>
      <c r="R25" s="385"/>
      <c r="S25" s="386"/>
      <c r="T25" s="387"/>
      <c r="U25" s="388"/>
      <c r="V25" s="388"/>
      <c r="W25" s="388">
        <v>24</v>
      </c>
      <c r="X25" s="388"/>
      <c r="Y25" s="388"/>
      <c r="Z25" s="388"/>
      <c r="AA25" s="388"/>
      <c r="AB25" s="388"/>
      <c r="AC25" s="388"/>
      <c r="AD25" s="388"/>
      <c r="AE25" s="388"/>
      <c r="AF25" s="388"/>
      <c r="AG25" s="389">
        <f t="shared" si="32"/>
        <v>24</v>
      </c>
      <c r="AH25" s="503"/>
      <c r="AI25" s="503">
        <v>4.03</v>
      </c>
      <c r="AJ25" s="503">
        <f t="shared" ref="AJ25:AJ61" si="39">AG25*AI25</f>
        <v>96.72</v>
      </c>
      <c r="AK25" s="388"/>
      <c r="AL25" s="388"/>
      <c r="AM25" s="388"/>
      <c r="AN25" s="388"/>
      <c r="AO25" s="388"/>
      <c r="AP25" s="390"/>
      <c r="AQ25" s="390"/>
      <c r="AR25" s="390"/>
      <c r="AS25" s="390"/>
      <c r="AT25" s="390"/>
      <c r="AU25" s="390"/>
      <c r="AV25" s="390"/>
      <c r="AW25" s="391">
        <f t="shared" si="31"/>
        <v>0</v>
      </c>
      <c r="AX25" s="504"/>
      <c r="AY25" s="392"/>
      <c r="AZ25" s="504">
        <f t="shared" si="38"/>
        <v>0</v>
      </c>
      <c r="BA25" s="388"/>
      <c r="BB25" s="388"/>
      <c r="BC25" s="388"/>
      <c r="BD25" s="388"/>
      <c r="BE25" s="388"/>
      <c r="BF25" s="393"/>
      <c r="BG25" s="393"/>
      <c r="BH25" s="393"/>
      <c r="BI25" s="393"/>
      <c r="BJ25" s="393"/>
      <c r="BK25" s="388"/>
      <c r="BL25" s="388"/>
      <c r="BM25" s="394">
        <f t="shared" si="24"/>
        <v>0</v>
      </c>
      <c r="BN25" s="395"/>
      <c r="BO25" s="494">
        <f t="shared" ref="BO25:BO61" si="40">BM25*BN25</f>
        <v>0</v>
      </c>
      <c r="BP25" s="505"/>
      <c r="BQ25" s="387"/>
      <c r="BR25" s="506">
        <v>24</v>
      </c>
      <c r="BS25" s="392">
        <f t="shared" ref="BS25:BS90" si="41">+(H25+AG25+AW25+BM25)/3</f>
        <v>8</v>
      </c>
      <c r="BT25" s="392">
        <v>20</v>
      </c>
      <c r="BU25" s="423">
        <v>12</v>
      </c>
      <c r="BV25" s="417"/>
      <c r="BW25" s="397"/>
      <c r="BX25" s="395">
        <v>3.09</v>
      </c>
      <c r="BY25" s="395">
        <v>6.72</v>
      </c>
      <c r="BZ25" s="397"/>
      <c r="CA25" s="398">
        <f t="shared" ref="CA25:CA90" si="42">MIN(I25,AH25,AX25,BN25,BY25)</f>
        <v>6.72</v>
      </c>
      <c r="CB25" s="395">
        <f t="shared" ref="CB25:CB90" si="43">MIN(J25,AH25,AI25,AX25,AY25,BN25,BX25)</f>
        <v>3.09</v>
      </c>
      <c r="CC25" s="430"/>
      <c r="CD25" s="439">
        <f t="shared" si="36"/>
        <v>4.9049999999999994</v>
      </c>
      <c r="CE25" s="398">
        <f t="shared" si="37"/>
        <v>58.859999999999992</v>
      </c>
      <c r="CF25" s="551"/>
      <c r="CG25" s="444"/>
      <c r="CH25" s="500" t="str">
        <f t="shared" si="19"/>
        <v/>
      </c>
      <c r="CI25" s="395" t="str">
        <f t="shared" si="20"/>
        <v/>
      </c>
      <c r="CJ25" s="399" t="e">
        <f t="shared" si="21"/>
        <v>#VALUE!</v>
      </c>
      <c r="CK25" s="544"/>
      <c r="CL25" s="593"/>
    </row>
    <row r="26" spans="1:90" ht="13.15" customHeight="1" x14ac:dyDescent="0.25">
      <c r="A26" s="525" t="s">
        <v>31</v>
      </c>
      <c r="B26" s="211">
        <v>70</v>
      </c>
      <c r="C26" s="531">
        <v>4</v>
      </c>
      <c r="D26" s="402">
        <v>20</v>
      </c>
      <c r="E26" s="167" t="s">
        <v>83</v>
      </c>
      <c r="F26" s="168" t="s">
        <v>84</v>
      </c>
      <c r="G26" s="207" t="s">
        <v>198</v>
      </c>
      <c r="H26" s="80">
        <v>100</v>
      </c>
      <c r="I26" s="103"/>
      <c r="J26" s="104">
        <f>K26/1.23</f>
        <v>5.5849593495934959</v>
      </c>
      <c r="K26" s="103">
        <v>6.8695000000000004</v>
      </c>
      <c r="L26" s="103">
        <f t="shared" ref="L26:L39" si="44">M26/1.23</f>
        <v>558.4959349593496</v>
      </c>
      <c r="M26" s="103">
        <f>H26*K26</f>
        <v>686.95</v>
      </c>
      <c r="N26" s="185">
        <f>K26*1.11</f>
        <v>7.6251450000000007</v>
      </c>
      <c r="O26" s="22">
        <f>K26*35%</f>
        <v>2.404325</v>
      </c>
      <c r="P26" s="22">
        <f>N26*H26</f>
        <v>762.51450000000011</v>
      </c>
      <c r="Q26" s="23">
        <f>K26+O26</f>
        <v>9.2738250000000004</v>
      </c>
      <c r="R26" s="24">
        <f>Q26*H26</f>
        <v>927.38250000000005</v>
      </c>
      <c r="S26" s="82">
        <f>K26*1.2</f>
        <v>8.2433999999999994</v>
      </c>
      <c r="T26" s="170">
        <f>H26*S26</f>
        <v>824.33999999999992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4">
        <f t="shared" si="32"/>
        <v>0</v>
      </c>
      <c r="AH26" s="172"/>
      <c r="AI26" s="172"/>
      <c r="AJ26" s="172">
        <f t="shared" si="39"/>
        <v>0</v>
      </c>
      <c r="AK26" s="83"/>
      <c r="AL26" s="83"/>
      <c r="AM26" s="83"/>
      <c r="AN26" s="83"/>
      <c r="AO26" s="83"/>
      <c r="AP26" s="85"/>
      <c r="AQ26" s="85"/>
      <c r="AR26" s="85"/>
      <c r="AS26" s="85"/>
      <c r="AT26" s="85"/>
      <c r="AU26" s="85"/>
      <c r="AV26" s="85"/>
      <c r="AW26" s="86">
        <f t="shared" si="31"/>
        <v>0</v>
      </c>
      <c r="AX26" s="105">
        <v>8.2433999999999994</v>
      </c>
      <c r="AY26" s="106">
        <v>4.7300000000000004</v>
      </c>
      <c r="AZ26" s="105">
        <f t="shared" si="38"/>
        <v>0</v>
      </c>
      <c r="BA26" s="107"/>
      <c r="BB26" s="107"/>
      <c r="BC26" s="107"/>
      <c r="BD26" s="107"/>
      <c r="BE26" s="107"/>
      <c r="BF26" s="108"/>
      <c r="BG26" s="108"/>
      <c r="BH26" s="108"/>
      <c r="BI26" s="108"/>
      <c r="BJ26" s="108"/>
      <c r="BK26" s="107"/>
      <c r="BL26" s="107"/>
      <c r="BM26" s="88">
        <f t="shared" si="24"/>
        <v>0</v>
      </c>
      <c r="BN26" s="109"/>
      <c r="BO26" s="110">
        <f t="shared" si="40"/>
        <v>0</v>
      </c>
      <c r="BP26" s="187"/>
      <c r="BQ26" s="170"/>
      <c r="BR26" s="171">
        <v>100</v>
      </c>
      <c r="BS26" s="172">
        <f t="shared" si="41"/>
        <v>33.333333333333336</v>
      </c>
      <c r="BT26" s="172">
        <f>BR26</f>
        <v>100</v>
      </c>
      <c r="BU26" s="172">
        <f>BR26</f>
        <v>100</v>
      </c>
      <c r="BV26" s="173"/>
      <c r="BW26" s="174"/>
      <c r="BX26" s="173">
        <v>5.75</v>
      </c>
      <c r="BY26" s="173">
        <v>12.49</v>
      </c>
      <c r="BZ26" s="174"/>
      <c r="CA26" s="175">
        <f t="shared" si="42"/>
        <v>8.2433999999999994</v>
      </c>
      <c r="CB26" s="173">
        <f t="shared" si="43"/>
        <v>4.7300000000000004</v>
      </c>
      <c r="CC26" s="427"/>
      <c r="CD26" s="436">
        <f t="shared" si="36"/>
        <v>6.4866999999999999</v>
      </c>
      <c r="CE26" s="175">
        <f t="shared" si="37"/>
        <v>648.66999999999996</v>
      </c>
      <c r="CF26" s="546">
        <f>SUM(CE26:CE37)</f>
        <v>4332.3611999999994</v>
      </c>
      <c r="CG26" s="512"/>
      <c r="CH26" s="510" t="str">
        <f t="shared" si="19"/>
        <v/>
      </c>
      <c r="CI26" s="173" t="str">
        <f t="shared" si="20"/>
        <v/>
      </c>
      <c r="CJ26" s="175" t="e">
        <f t="shared" si="21"/>
        <v>#VALUE!</v>
      </c>
      <c r="CK26" s="627" t="e">
        <f>SUM(CJ26:CJ37)</f>
        <v>#VALUE!</v>
      </c>
      <c r="CL26" s="631" t="e">
        <f>(CF26-CK26)/CF26</f>
        <v>#VALUE!</v>
      </c>
    </row>
    <row r="27" spans="1:90" ht="13.15" customHeight="1" x14ac:dyDescent="0.25">
      <c r="A27" s="564"/>
      <c r="B27" s="212"/>
      <c r="C27" s="532"/>
      <c r="D27" s="403">
        <v>21</v>
      </c>
      <c r="E27" s="117"/>
      <c r="F27" s="159" t="s">
        <v>288</v>
      </c>
      <c r="G27" s="208" t="s">
        <v>198</v>
      </c>
      <c r="H27" s="9"/>
      <c r="I27" s="71"/>
      <c r="J27" s="72"/>
      <c r="K27" s="71"/>
      <c r="L27" s="71"/>
      <c r="M27" s="71"/>
      <c r="N27" s="123"/>
      <c r="O27" s="10"/>
      <c r="P27" s="10"/>
      <c r="Q27" s="11"/>
      <c r="R27" s="12"/>
      <c r="S27" s="4"/>
      <c r="T27" s="12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58"/>
      <c r="AI27" s="58"/>
      <c r="AJ27" s="58"/>
      <c r="AK27" s="40"/>
      <c r="AL27" s="40"/>
      <c r="AM27" s="40"/>
      <c r="AN27" s="40"/>
      <c r="AO27" s="40"/>
      <c r="AP27" s="49"/>
      <c r="AQ27" s="49"/>
      <c r="AR27" s="49"/>
      <c r="AS27" s="49"/>
      <c r="AT27" s="49"/>
      <c r="AU27" s="49"/>
      <c r="AV27" s="49"/>
      <c r="AW27" s="42"/>
      <c r="AX27" s="47"/>
      <c r="AY27" s="43"/>
      <c r="AZ27" s="47"/>
      <c r="BA27" s="67"/>
      <c r="BB27" s="67"/>
      <c r="BC27" s="67"/>
      <c r="BD27" s="67"/>
      <c r="BE27" s="67"/>
      <c r="BF27" s="66"/>
      <c r="BG27" s="66"/>
      <c r="BH27" s="66"/>
      <c r="BI27" s="66"/>
      <c r="BJ27" s="66"/>
      <c r="BK27" s="67"/>
      <c r="BL27" s="67"/>
      <c r="BM27" s="44"/>
      <c r="BN27" s="56"/>
      <c r="BO27" s="55"/>
      <c r="BP27" s="124"/>
      <c r="BQ27" s="120"/>
      <c r="BR27" s="121"/>
      <c r="BS27" s="58"/>
      <c r="BT27" s="58"/>
      <c r="BU27" s="58">
        <v>5</v>
      </c>
      <c r="BV27" s="54"/>
      <c r="BW27" s="122"/>
      <c r="BX27" s="54"/>
      <c r="BY27" s="54"/>
      <c r="BZ27" s="122"/>
      <c r="CA27" s="5"/>
      <c r="CB27" s="54"/>
      <c r="CC27" s="428"/>
      <c r="CD27" s="437">
        <v>21.43</v>
      </c>
      <c r="CE27" s="5">
        <f t="shared" si="37"/>
        <v>107.15</v>
      </c>
      <c r="CF27" s="547"/>
      <c r="CG27" s="513"/>
      <c r="CH27" s="509" t="str">
        <f t="shared" si="19"/>
        <v/>
      </c>
      <c r="CI27" s="54" t="str">
        <f t="shared" si="20"/>
        <v/>
      </c>
      <c r="CJ27" s="5" t="e">
        <f t="shared" si="21"/>
        <v>#VALUE!</v>
      </c>
      <c r="CK27" s="643"/>
      <c r="CL27" s="639"/>
    </row>
    <row r="28" spans="1:90" ht="13.15" customHeight="1" x14ac:dyDescent="0.25">
      <c r="A28" s="564"/>
      <c r="B28" s="212"/>
      <c r="C28" s="532"/>
      <c r="D28" s="403">
        <v>22</v>
      </c>
      <c r="E28" s="117"/>
      <c r="F28" s="159" t="s">
        <v>289</v>
      </c>
      <c r="G28" s="208" t="s">
        <v>198</v>
      </c>
      <c r="H28" s="9"/>
      <c r="I28" s="71"/>
      <c r="J28" s="72"/>
      <c r="K28" s="71"/>
      <c r="L28" s="71"/>
      <c r="M28" s="71"/>
      <c r="N28" s="123"/>
      <c r="O28" s="10"/>
      <c r="P28" s="10"/>
      <c r="Q28" s="11"/>
      <c r="R28" s="12"/>
      <c r="S28" s="4"/>
      <c r="T28" s="12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58"/>
      <c r="AI28" s="58"/>
      <c r="AJ28" s="58"/>
      <c r="AK28" s="40"/>
      <c r="AL28" s="40"/>
      <c r="AM28" s="40"/>
      <c r="AN28" s="40"/>
      <c r="AO28" s="40"/>
      <c r="AP28" s="49"/>
      <c r="AQ28" s="49"/>
      <c r="AR28" s="49"/>
      <c r="AS28" s="49"/>
      <c r="AT28" s="49"/>
      <c r="AU28" s="49"/>
      <c r="AV28" s="49"/>
      <c r="AW28" s="42"/>
      <c r="AX28" s="47"/>
      <c r="AY28" s="43"/>
      <c r="AZ28" s="47"/>
      <c r="BA28" s="67"/>
      <c r="BB28" s="67"/>
      <c r="BC28" s="67"/>
      <c r="BD28" s="67"/>
      <c r="BE28" s="67"/>
      <c r="BF28" s="66"/>
      <c r="BG28" s="66"/>
      <c r="BH28" s="66"/>
      <c r="BI28" s="66"/>
      <c r="BJ28" s="66"/>
      <c r="BK28" s="67"/>
      <c r="BL28" s="67"/>
      <c r="BM28" s="44"/>
      <c r="BN28" s="56"/>
      <c r="BO28" s="55"/>
      <c r="BP28" s="124"/>
      <c r="BQ28" s="120"/>
      <c r="BR28" s="121"/>
      <c r="BS28" s="58"/>
      <c r="BT28" s="58"/>
      <c r="BU28" s="58">
        <v>24</v>
      </c>
      <c r="BV28" s="54"/>
      <c r="BW28" s="122"/>
      <c r="BX28" s="54"/>
      <c r="BY28" s="54"/>
      <c r="BZ28" s="122"/>
      <c r="CA28" s="5"/>
      <c r="CB28" s="54"/>
      <c r="CC28" s="428"/>
      <c r="CD28" s="437">
        <v>27.034300000000002</v>
      </c>
      <c r="CE28" s="5">
        <f t="shared" si="37"/>
        <v>648.82320000000004</v>
      </c>
      <c r="CF28" s="547"/>
      <c r="CG28" s="513"/>
      <c r="CH28" s="509" t="str">
        <f t="shared" si="19"/>
        <v/>
      </c>
      <c r="CI28" s="54" t="str">
        <f t="shared" si="20"/>
        <v/>
      </c>
      <c r="CJ28" s="5" t="e">
        <f t="shared" si="21"/>
        <v>#VALUE!</v>
      </c>
      <c r="CK28" s="643"/>
      <c r="CL28" s="639"/>
    </row>
    <row r="29" spans="1:90" ht="13.15" customHeight="1" x14ac:dyDescent="0.25">
      <c r="A29" s="536"/>
      <c r="B29" s="212">
        <v>70</v>
      </c>
      <c r="C29" s="533"/>
      <c r="D29" s="403">
        <v>23</v>
      </c>
      <c r="E29" s="117" t="s">
        <v>119</v>
      </c>
      <c r="F29" s="159" t="s">
        <v>120</v>
      </c>
      <c r="G29" s="208" t="s">
        <v>198</v>
      </c>
      <c r="H29" s="9">
        <v>3</v>
      </c>
      <c r="I29" s="71"/>
      <c r="J29" s="72">
        <f>K29/1.23</f>
        <v>27.704607046070461</v>
      </c>
      <c r="K29" s="71">
        <v>34.076666666666668</v>
      </c>
      <c r="L29" s="71">
        <f t="shared" si="44"/>
        <v>83.113821138211392</v>
      </c>
      <c r="M29" s="71">
        <f>H29*K29</f>
        <v>102.23</v>
      </c>
      <c r="N29" s="123">
        <f>K29*1.11</f>
        <v>37.825100000000006</v>
      </c>
      <c r="O29" s="10">
        <f>K29*35%</f>
        <v>11.926833333333333</v>
      </c>
      <c r="P29" s="10">
        <f>N29*H29</f>
        <v>113.47530000000002</v>
      </c>
      <c r="Q29" s="11">
        <f>K29+O29</f>
        <v>46.003500000000003</v>
      </c>
      <c r="R29" s="12">
        <f>Q29*H29</f>
        <v>138.01050000000001</v>
      </c>
      <c r="S29" s="4">
        <f>K29*1.2</f>
        <v>40.892000000000003</v>
      </c>
      <c r="T29" s="120">
        <f>H29*S29</f>
        <v>122.67600000000002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>
        <f t="shared" si="32"/>
        <v>0</v>
      </c>
      <c r="AH29" s="58"/>
      <c r="AI29" s="58"/>
      <c r="AJ29" s="58">
        <f t="shared" si="39"/>
        <v>0</v>
      </c>
      <c r="AK29" s="40"/>
      <c r="AL29" s="40"/>
      <c r="AM29" s="40"/>
      <c r="AN29" s="40"/>
      <c r="AO29" s="40"/>
      <c r="AP29" s="49"/>
      <c r="AQ29" s="49"/>
      <c r="AR29" s="49"/>
      <c r="AS29" s="49"/>
      <c r="AT29" s="49"/>
      <c r="AU29" s="49"/>
      <c r="AV29" s="49"/>
      <c r="AW29" s="42">
        <f t="shared" si="31"/>
        <v>0</v>
      </c>
      <c r="AX29" s="47">
        <v>40.892000000000003</v>
      </c>
      <c r="AY29" s="43">
        <v>23.76</v>
      </c>
      <c r="AZ29" s="47">
        <f t="shared" si="38"/>
        <v>0</v>
      </c>
      <c r="BA29" s="67"/>
      <c r="BB29" s="67"/>
      <c r="BC29" s="67"/>
      <c r="BD29" s="67"/>
      <c r="BE29" s="67"/>
      <c r="BF29" s="66"/>
      <c r="BG29" s="66"/>
      <c r="BH29" s="66"/>
      <c r="BI29" s="66"/>
      <c r="BJ29" s="66"/>
      <c r="BK29" s="67"/>
      <c r="BL29" s="67"/>
      <c r="BM29" s="44">
        <f t="shared" si="24"/>
        <v>0</v>
      </c>
      <c r="BN29" s="56"/>
      <c r="BO29" s="55">
        <f t="shared" si="40"/>
        <v>0</v>
      </c>
      <c r="BP29" s="124"/>
      <c r="BQ29" s="120"/>
      <c r="BR29" s="121">
        <v>3</v>
      </c>
      <c r="BS29" s="58">
        <f t="shared" si="41"/>
        <v>1</v>
      </c>
      <c r="BT29" s="58">
        <f>BR29</f>
        <v>3</v>
      </c>
      <c r="BU29" s="58">
        <f>BR29</f>
        <v>3</v>
      </c>
      <c r="BV29" s="54"/>
      <c r="BW29" s="122"/>
      <c r="BX29" s="54">
        <v>28.5</v>
      </c>
      <c r="BY29" s="54">
        <v>61.96</v>
      </c>
      <c r="BZ29" s="122"/>
      <c r="CA29" s="5">
        <f t="shared" si="42"/>
        <v>40.892000000000003</v>
      </c>
      <c r="CB29" s="54">
        <f t="shared" si="43"/>
        <v>23.76</v>
      </c>
      <c r="CC29" s="428"/>
      <c r="CD29" s="437">
        <f t="shared" si="36"/>
        <v>32.326000000000001</v>
      </c>
      <c r="CE29" s="5">
        <f t="shared" si="37"/>
        <v>96.978000000000009</v>
      </c>
      <c r="CF29" s="548"/>
      <c r="CG29" s="513"/>
      <c r="CH29" s="509" t="str">
        <f t="shared" si="19"/>
        <v/>
      </c>
      <c r="CI29" s="54" t="str">
        <f t="shared" si="20"/>
        <v/>
      </c>
      <c r="CJ29" s="5" t="e">
        <f t="shared" si="21"/>
        <v>#VALUE!</v>
      </c>
      <c r="CK29" s="628"/>
      <c r="CL29" s="640"/>
    </row>
    <row r="30" spans="1:90" ht="13.15" customHeight="1" x14ac:dyDescent="0.25">
      <c r="A30" s="536"/>
      <c r="B30" s="212"/>
      <c r="C30" s="533"/>
      <c r="D30" s="403">
        <v>24</v>
      </c>
      <c r="E30" s="117"/>
      <c r="F30" s="159" t="s">
        <v>284</v>
      </c>
      <c r="G30" s="208" t="s">
        <v>198</v>
      </c>
      <c r="H30" s="9"/>
      <c r="I30" s="71"/>
      <c r="J30" s="72"/>
      <c r="K30" s="71"/>
      <c r="L30" s="71"/>
      <c r="M30" s="71"/>
      <c r="N30" s="123"/>
      <c r="O30" s="10"/>
      <c r="P30" s="10"/>
      <c r="Q30" s="11"/>
      <c r="R30" s="12"/>
      <c r="S30" s="4"/>
      <c r="T30" s="12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58"/>
      <c r="AI30" s="58"/>
      <c r="AJ30" s="58"/>
      <c r="AK30" s="40"/>
      <c r="AL30" s="40"/>
      <c r="AM30" s="40"/>
      <c r="AN30" s="40"/>
      <c r="AO30" s="40"/>
      <c r="AP30" s="49"/>
      <c r="AQ30" s="49"/>
      <c r="AR30" s="49"/>
      <c r="AS30" s="49"/>
      <c r="AT30" s="49"/>
      <c r="AU30" s="49"/>
      <c r="AV30" s="49"/>
      <c r="AW30" s="42"/>
      <c r="AX30" s="47"/>
      <c r="AY30" s="43"/>
      <c r="AZ30" s="47"/>
      <c r="BA30" s="67"/>
      <c r="BB30" s="67"/>
      <c r="BC30" s="67"/>
      <c r="BD30" s="67"/>
      <c r="BE30" s="67"/>
      <c r="BF30" s="66"/>
      <c r="BG30" s="66"/>
      <c r="BH30" s="66"/>
      <c r="BI30" s="66"/>
      <c r="BJ30" s="66"/>
      <c r="BK30" s="67"/>
      <c r="BL30" s="67"/>
      <c r="BM30" s="44"/>
      <c r="BN30" s="56"/>
      <c r="BO30" s="55"/>
      <c r="BP30" s="124"/>
      <c r="BQ30" s="120"/>
      <c r="BR30" s="121"/>
      <c r="BS30" s="58"/>
      <c r="BT30" s="58"/>
      <c r="BU30" s="58">
        <v>5</v>
      </c>
      <c r="BV30" s="54"/>
      <c r="BW30" s="122"/>
      <c r="BX30" s="54"/>
      <c r="BY30" s="54"/>
      <c r="BZ30" s="122"/>
      <c r="CA30" s="5"/>
      <c r="CB30" s="54"/>
      <c r="CC30" s="428"/>
      <c r="CD30" s="437">
        <v>44.1</v>
      </c>
      <c r="CE30" s="5">
        <f t="shared" si="37"/>
        <v>220.5</v>
      </c>
      <c r="CF30" s="548"/>
      <c r="CG30" s="513"/>
      <c r="CH30" s="509" t="str">
        <f t="shared" si="19"/>
        <v/>
      </c>
      <c r="CI30" s="54" t="str">
        <f t="shared" si="20"/>
        <v/>
      </c>
      <c r="CJ30" s="5" t="e">
        <f t="shared" si="21"/>
        <v>#VALUE!</v>
      </c>
      <c r="CK30" s="628"/>
      <c r="CL30" s="640"/>
    </row>
    <row r="31" spans="1:90" ht="13.15" customHeight="1" x14ac:dyDescent="0.25">
      <c r="A31" s="536"/>
      <c r="B31" s="212"/>
      <c r="C31" s="533"/>
      <c r="D31" s="403">
        <v>25</v>
      </c>
      <c r="E31" s="117"/>
      <c r="F31" s="159" t="s">
        <v>290</v>
      </c>
      <c r="G31" s="208" t="s">
        <v>198</v>
      </c>
      <c r="H31" s="9"/>
      <c r="I31" s="71"/>
      <c r="J31" s="72"/>
      <c r="K31" s="71"/>
      <c r="L31" s="71"/>
      <c r="M31" s="71"/>
      <c r="N31" s="123"/>
      <c r="O31" s="10"/>
      <c r="P31" s="10"/>
      <c r="Q31" s="11"/>
      <c r="R31" s="12"/>
      <c r="S31" s="4"/>
      <c r="T31" s="12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58"/>
      <c r="AI31" s="58"/>
      <c r="AJ31" s="58"/>
      <c r="AK31" s="40"/>
      <c r="AL31" s="40"/>
      <c r="AM31" s="40"/>
      <c r="AN31" s="40"/>
      <c r="AO31" s="40"/>
      <c r="AP31" s="49"/>
      <c r="AQ31" s="49"/>
      <c r="AR31" s="49"/>
      <c r="AS31" s="49"/>
      <c r="AT31" s="49"/>
      <c r="AU31" s="49"/>
      <c r="AV31" s="49"/>
      <c r="AW31" s="42"/>
      <c r="AX31" s="47"/>
      <c r="AY31" s="43"/>
      <c r="AZ31" s="47"/>
      <c r="BA31" s="67"/>
      <c r="BB31" s="67"/>
      <c r="BC31" s="67"/>
      <c r="BD31" s="67"/>
      <c r="BE31" s="67"/>
      <c r="BF31" s="66"/>
      <c r="BG31" s="66"/>
      <c r="BH31" s="66"/>
      <c r="BI31" s="66"/>
      <c r="BJ31" s="66"/>
      <c r="BK31" s="67"/>
      <c r="BL31" s="67"/>
      <c r="BM31" s="44"/>
      <c r="BN31" s="56"/>
      <c r="BO31" s="55"/>
      <c r="BP31" s="124"/>
      <c r="BQ31" s="120"/>
      <c r="BR31" s="121"/>
      <c r="BS31" s="58"/>
      <c r="BT31" s="58"/>
      <c r="BU31" s="58">
        <v>12</v>
      </c>
      <c r="BV31" s="54"/>
      <c r="BW31" s="122"/>
      <c r="BX31" s="54"/>
      <c r="BY31" s="54"/>
      <c r="BZ31" s="122"/>
      <c r="CA31" s="5"/>
      <c r="CB31" s="54"/>
      <c r="CC31" s="428"/>
      <c r="CD31" s="437">
        <v>55.98</v>
      </c>
      <c r="CE31" s="5">
        <f t="shared" si="37"/>
        <v>671.76</v>
      </c>
      <c r="CF31" s="548"/>
      <c r="CG31" s="513"/>
      <c r="CH31" s="509" t="str">
        <f t="shared" si="19"/>
        <v/>
      </c>
      <c r="CI31" s="54" t="str">
        <f t="shared" si="20"/>
        <v/>
      </c>
      <c r="CJ31" s="5" t="e">
        <f t="shared" si="21"/>
        <v>#VALUE!</v>
      </c>
      <c r="CK31" s="628"/>
      <c r="CL31" s="640"/>
    </row>
    <row r="32" spans="1:90" ht="13.15" customHeight="1" x14ac:dyDescent="0.25">
      <c r="A32" s="536"/>
      <c r="B32" s="212"/>
      <c r="C32" s="533"/>
      <c r="D32" s="403">
        <v>26</v>
      </c>
      <c r="E32" s="117"/>
      <c r="F32" s="159" t="s">
        <v>291</v>
      </c>
      <c r="G32" s="208" t="s">
        <v>198</v>
      </c>
      <c r="H32" s="9"/>
      <c r="I32" s="71"/>
      <c r="J32" s="72"/>
      <c r="K32" s="71"/>
      <c r="L32" s="71"/>
      <c r="M32" s="71"/>
      <c r="N32" s="123"/>
      <c r="O32" s="10"/>
      <c r="P32" s="10"/>
      <c r="Q32" s="11"/>
      <c r="R32" s="12"/>
      <c r="S32" s="4"/>
      <c r="T32" s="12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58"/>
      <c r="AI32" s="58"/>
      <c r="AJ32" s="58"/>
      <c r="AK32" s="40"/>
      <c r="AL32" s="40"/>
      <c r="AM32" s="40"/>
      <c r="AN32" s="40"/>
      <c r="AO32" s="40"/>
      <c r="AP32" s="49"/>
      <c r="AQ32" s="49"/>
      <c r="AR32" s="49"/>
      <c r="AS32" s="49"/>
      <c r="AT32" s="49"/>
      <c r="AU32" s="49"/>
      <c r="AV32" s="49"/>
      <c r="AW32" s="42"/>
      <c r="AX32" s="47"/>
      <c r="AY32" s="43"/>
      <c r="AZ32" s="47"/>
      <c r="BA32" s="67"/>
      <c r="BB32" s="67"/>
      <c r="BC32" s="67"/>
      <c r="BD32" s="67"/>
      <c r="BE32" s="67"/>
      <c r="BF32" s="66"/>
      <c r="BG32" s="66"/>
      <c r="BH32" s="66"/>
      <c r="BI32" s="66"/>
      <c r="BJ32" s="66"/>
      <c r="BK32" s="67"/>
      <c r="BL32" s="67"/>
      <c r="BM32" s="44"/>
      <c r="BN32" s="56"/>
      <c r="BO32" s="55"/>
      <c r="BP32" s="124"/>
      <c r="BQ32" s="120"/>
      <c r="BR32" s="121"/>
      <c r="BS32" s="58"/>
      <c r="BT32" s="58"/>
      <c r="BU32" s="58">
        <v>5</v>
      </c>
      <c r="BV32" s="54"/>
      <c r="BW32" s="122"/>
      <c r="BX32" s="54"/>
      <c r="BY32" s="54"/>
      <c r="BZ32" s="122"/>
      <c r="CA32" s="5"/>
      <c r="CB32" s="54"/>
      <c r="CC32" s="428"/>
      <c r="CD32" s="437">
        <v>70.84</v>
      </c>
      <c r="CE32" s="5">
        <f t="shared" si="37"/>
        <v>354.20000000000005</v>
      </c>
      <c r="CF32" s="548"/>
      <c r="CG32" s="513"/>
      <c r="CH32" s="509" t="str">
        <f t="shared" si="19"/>
        <v/>
      </c>
      <c r="CI32" s="54" t="str">
        <f t="shared" si="20"/>
        <v/>
      </c>
      <c r="CJ32" s="5" t="e">
        <f t="shared" si="21"/>
        <v>#VALUE!</v>
      </c>
      <c r="CK32" s="628"/>
      <c r="CL32" s="640"/>
    </row>
    <row r="33" spans="1:90" ht="13.15" customHeight="1" x14ac:dyDescent="0.25">
      <c r="A33" s="536"/>
      <c r="B33" s="212"/>
      <c r="C33" s="533"/>
      <c r="D33" s="403">
        <v>27</v>
      </c>
      <c r="E33" s="117"/>
      <c r="F33" s="159" t="s">
        <v>285</v>
      </c>
      <c r="G33" s="208" t="s">
        <v>198</v>
      </c>
      <c r="H33" s="9"/>
      <c r="I33" s="71"/>
      <c r="J33" s="72"/>
      <c r="K33" s="71"/>
      <c r="L33" s="71"/>
      <c r="M33" s="71"/>
      <c r="N33" s="123"/>
      <c r="O33" s="10"/>
      <c r="P33" s="10"/>
      <c r="Q33" s="11"/>
      <c r="R33" s="12"/>
      <c r="S33" s="4"/>
      <c r="T33" s="12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58"/>
      <c r="AI33" s="58"/>
      <c r="AJ33" s="58"/>
      <c r="AK33" s="40"/>
      <c r="AL33" s="40"/>
      <c r="AM33" s="40"/>
      <c r="AN33" s="40"/>
      <c r="AO33" s="40"/>
      <c r="AP33" s="49"/>
      <c r="AQ33" s="49"/>
      <c r="AR33" s="49"/>
      <c r="AS33" s="49"/>
      <c r="AT33" s="49"/>
      <c r="AU33" s="49"/>
      <c r="AV33" s="49"/>
      <c r="AW33" s="42"/>
      <c r="AX33" s="47"/>
      <c r="AY33" s="43"/>
      <c r="AZ33" s="47"/>
      <c r="BA33" s="67"/>
      <c r="BB33" s="67"/>
      <c r="BC33" s="67"/>
      <c r="BD33" s="67"/>
      <c r="BE33" s="67"/>
      <c r="BF33" s="66"/>
      <c r="BG33" s="66"/>
      <c r="BH33" s="66"/>
      <c r="BI33" s="66"/>
      <c r="BJ33" s="66"/>
      <c r="BK33" s="67"/>
      <c r="BL33" s="67"/>
      <c r="BM33" s="44"/>
      <c r="BN33" s="56"/>
      <c r="BO33" s="55"/>
      <c r="BP33" s="124"/>
      <c r="BQ33" s="120"/>
      <c r="BR33" s="121"/>
      <c r="BS33" s="58"/>
      <c r="BT33" s="58"/>
      <c r="BU33" s="58">
        <v>12</v>
      </c>
      <c r="BV33" s="54"/>
      <c r="BW33" s="122"/>
      <c r="BX33" s="54"/>
      <c r="BY33" s="54"/>
      <c r="BZ33" s="122"/>
      <c r="CA33" s="5"/>
      <c r="CB33" s="54"/>
      <c r="CC33" s="428"/>
      <c r="CD33" s="437">
        <v>0.94</v>
      </c>
      <c r="CE33" s="5">
        <f t="shared" si="37"/>
        <v>11.28</v>
      </c>
      <c r="CF33" s="548"/>
      <c r="CG33" s="513"/>
      <c r="CH33" s="509" t="str">
        <f t="shared" si="19"/>
        <v/>
      </c>
      <c r="CI33" s="54" t="str">
        <f t="shared" si="20"/>
        <v/>
      </c>
      <c r="CJ33" s="5" t="e">
        <f t="shared" si="21"/>
        <v>#VALUE!</v>
      </c>
      <c r="CK33" s="628"/>
      <c r="CL33" s="640"/>
    </row>
    <row r="34" spans="1:90" ht="13.15" customHeight="1" x14ac:dyDescent="0.25">
      <c r="A34" s="536"/>
      <c r="B34" s="212">
        <v>70</v>
      </c>
      <c r="C34" s="533"/>
      <c r="D34" s="403">
        <v>28</v>
      </c>
      <c r="E34" s="117" t="s">
        <v>149</v>
      </c>
      <c r="F34" s="159" t="s">
        <v>150</v>
      </c>
      <c r="G34" s="208" t="s">
        <v>198</v>
      </c>
      <c r="H34" s="9">
        <v>100</v>
      </c>
      <c r="I34" s="71"/>
      <c r="J34" s="72">
        <f>K34/1.23</f>
        <v>1.0975609756097562</v>
      </c>
      <c r="K34" s="71">
        <v>1.35</v>
      </c>
      <c r="L34" s="71">
        <f t="shared" si="44"/>
        <v>109.75609756097562</v>
      </c>
      <c r="M34" s="71">
        <f>H34*K34</f>
        <v>135</v>
      </c>
      <c r="N34" s="123">
        <f>K34*1.11</f>
        <v>1.4985000000000002</v>
      </c>
      <c r="O34" s="10">
        <f>K34*35%</f>
        <v>0.47249999999999998</v>
      </c>
      <c r="P34" s="10">
        <f>N34*H34</f>
        <v>149.85000000000002</v>
      </c>
      <c r="Q34" s="11">
        <f>K34+O34</f>
        <v>1.8225</v>
      </c>
      <c r="R34" s="12">
        <f>Q34*H34</f>
        <v>182.25</v>
      </c>
      <c r="S34" s="4">
        <f>K34*1.2</f>
        <v>1.62</v>
      </c>
      <c r="T34" s="120">
        <f>H34*S34</f>
        <v>162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>
        <f t="shared" si="32"/>
        <v>0</v>
      </c>
      <c r="AH34" s="58"/>
      <c r="AI34" s="58"/>
      <c r="AJ34" s="58">
        <f t="shared" si="39"/>
        <v>0</v>
      </c>
      <c r="AK34" s="40"/>
      <c r="AL34" s="40"/>
      <c r="AM34" s="40"/>
      <c r="AN34" s="40"/>
      <c r="AO34" s="40"/>
      <c r="AP34" s="49"/>
      <c r="AQ34" s="49"/>
      <c r="AR34" s="49"/>
      <c r="AS34" s="49"/>
      <c r="AT34" s="49"/>
      <c r="AU34" s="49"/>
      <c r="AV34" s="49"/>
      <c r="AW34" s="42">
        <f t="shared" si="31"/>
        <v>0</v>
      </c>
      <c r="AX34" s="47">
        <v>1.62</v>
      </c>
      <c r="AY34" s="43">
        <v>0.99</v>
      </c>
      <c r="AZ34" s="47">
        <f t="shared" si="38"/>
        <v>0</v>
      </c>
      <c r="BA34" s="67"/>
      <c r="BB34" s="67"/>
      <c r="BC34" s="67"/>
      <c r="BD34" s="67"/>
      <c r="BE34" s="67"/>
      <c r="BF34" s="66"/>
      <c r="BG34" s="66"/>
      <c r="BH34" s="66"/>
      <c r="BI34" s="66"/>
      <c r="BJ34" s="66"/>
      <c r="BK34" s="67"/>
      <c r="BL34" s="67"/>
      <c r="BM34" s="44">
        <f t="shared" si="24"/>
        <v>0</v>
      </c>
      <c r="BN34" s="56"/>
      <c r="BO34" s="55">
        <f t="shared" si="40"/>
        <v>0</v>
      </c>
      <c r="BP34" s="124"/>
      <c r="BQ34" s="120"/>
      <c r="BR34" s="121">
        <v>100</v>
      </c>
      <c r="BS34" s="58">
        <f t="shared" si="41"/>
        <v>33.333333333333336</v>
      </c>
      <c r="BT34" s="58">
        <f>BR34</f>
        <v>100</v>
      </c>
      <c r="BU34" s="58">
        <f>BR34</f>
        <v>100</v>
      </c>
      <c r="BV34" s="54"/>
      <c r="BW34" s="122"/>
      <c r="BX34" s="54">
        <v>1.2</v>
      </c>
      <c r="BY34" s="54">
        <v>2.61</v>
      </c>
      <c r="BZ34" s="122"/>
      <c r="CA34" s="5">
        <f t="shared" si="42"/>
        <v>1.62</v>
      </c>
      <c r="CB34" s="54">
        <f t="shared" si="43"/>
        <v>0.99</v>
      </c>
      <c r="CC34" s="428"/>
      <c r="CD34" s="437">
        <f t="shared" si="36"/>
        <v>1.3050000000000002</v>
      </c>
      <c r="CE34" s="5">
        <f t="shared" si="37"/>
        <v>130.50000000000003</v>
      </c>
      <c r="CF34" s="548"/>
      <c r="CG34" s="513"/>
      <c r="CH34" s="509" t="str">
        <f t="shared" si="19"/>
        <v/>
      </c>
      <c r="CI34" s="54" t="str">
        <f t="shared" si="20"/>
        <v/>
      </c>
      <c r="CJ34" s="5" t="e">
        <f t="shared" si="21"/>
        <v>#VALUE!</v>
      </c>
      <c r="CK34" s="628"/>
      <c r="CL34" s="640"/>
    </row>
    <row r="35" spans="1:90" ht="13.15" customHeight="1" x14ac:dyDescent="0.25">
      <c r="A35" s="565"/>
      <c r="B35" s="212"/>
      <c r="C35" s="534"/>
      <c r="D35" s="403">
        <v>29</v>
      </c>
      <c r="E35" s="117"/>
      <c r="F35" s="159" t="s">
        <v>286</v>
      </c>
      <c r="G35" s="208" t="s">
        <v>198</v>
      </c>
      <c r="H35" s="9"/>
      <c r="I35" s="71"/>
      <c r="J35" s="72"/>
      <c r="K35" s="71"/>
      <c r="L35" s="71"/>
      <c r="M35" s="71"/>
      <c r="N35" s="123"/>
      <c r="O35" s="10"/>
      <c r="P35" s="10"/>
      <c r="Q35" s="11"/>
      <c r="R35" s="12"/>
      <c r="S35" s="4"/>
      <c r="T35" s="12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58"/>
      <c r="AI35" s="58"/>
      <c r="AJ35" s="58"/>
      <c r="AK35" s="40"/>
      <c r="AL35" s="40"/>
      <c r="AM35" s="40"/>
      <c r="AN35" s="40"/>
      <c r="AO35" s="40"/>
      <c r="AP35" s="49"/>
      <c r="AQ35" s="49"/>
      <c r="AR35" s="49"/>
      <c r="AS35" s="49"/>
      <c r="AT35" s="49"/>
      <c r="AU35" s="49"/>
      <c r="AV35" s="49"/>
      <c r="AW35" s="42"/>
      <c r="AX35" s="47"/>
      <c r="AY35" s="43"/>
      <c r="AZ35" s="47"/>
      <c r="BA35" s="67"/>
      <c r="BB35" s="67"/>
      <c r="BC35" s="67"/>
      <c r="BD35" s="67"/>
      <c r="BE35" s="67"/>
      <c r="BF35" s="66"/>
      <c r="BG35" s="66"/>
      <c r="BH35" s="66"/>
      <c r="BI35" s="66"/>
      <c r="BJ35" s="66"/>
      <c r="BK35" s="67"/>
      <c r="BL35" s="67"/>
      <c r="BM35" s="44"/>
      <c r="BN35" s="56"/>
      <c r="BO35" s="55"/>
      <c r="BP35" s="124"/>
      <c r="BQ35" s="120"/>
      <c r="BR35" s="121"/>
      <c r="BS35" s="58"/>
      <c r="BT35" s="58"/>
      <c r="BU35" s="58">
        <v>50</v>
      </c>
      <c r="BV35" s="54"/>
      <c r="BW35" s="122"/>
      <c r="BX35" s="54"/>
      <c r="BY35" s="54"/>
      <c r="BZ35" s="122"/>
      <c r="CA35" s="5"/>
      <c r="CB35" s="54"/>
      <c r="CC35" s="428"/>
      <c r="CD35" s="437">
        <v>2.27</v>
      </c>
      <c r="CE35" s="5">
        <f t="shared" si="37"/>
        <v>113.5</v>
      </c>
      <c r="CF35" s="548"/>
      <c r="CG35" s="513"/>
      <c r="CH35" s="509" t="str">
        <f t="shared" si="19"/>
        <v/>
      </c>
      <c r="CI35" s="54" t="str">
        <f t="shared" si="20"/>
        <v/>
      </c>
      <c r="CJ35" s="5" t="e">
        <f t="shared" si="21"/>
        <v>#VALUE!</v>
      </c>
      <c r="CK35" s="628"/>
      <c r="CL35" s="640"/>
    </row>
    <row r="36" spans="1:90" ht="13.15" customHeight="1" thickBot="1" x14ac:dyDescent="0.3">
      <c r="A36" s="565"/>
      <c r="B36" s="213">
        <v>70</v>
      </c>
      <c r="C36" s="534"/>
      <c r="D36" s="403">
        <v>30</v>
      </c>
      <c r="E36" s="118" t="s">
        <v>252</v>
      </c>
      <c r="F36" s="160" t="s">
        <v>251</v>
      </c>
      <c r="G36" s="208" t="s">
        <v>198</v>
      </c>
      <c r="H36" s="9"/>
      <c r="I36" s="70"/>
      <c r="J36" s="60"/>
      <c r="K36" s="70"/>
      <c r="L36" s="70">
        <f t="shared" ref="L36" si="45">M36/1.23</f>
        <v>0</v>
      </c>
      <c r="M36" s="70"/>
      <c r="N36" s="123"/>
      <c r="O36" s="10"/>
      <c r="P36" s="10"/>
      <c r="Q36" s="11"/>
      <c r="R36" s="12"/>
      <c r="S36" s="4"/>
      <c r="T36" s="120"/>
      <c r="U36" s="40"/>
      <c r="V36" s="40"/>
      <c r="W36" s="40">
        <f>245+11+244</f>
        <v>500</v>
      </c>
      <c r="X36" s="40"/>
      <c r="Y36" s="40"/>
      <c r="Z36" s="40"/>
      <c r="AA36" s="40"/>
      <c r="AB36" s="40"/>
      <c r="AC36" s="40"/>
      <c r="AD36" s="40"/>
      <c r="AE36" s="40"/>
      <c r="AF36" s="40"/>
      <c r="AG36" s="41">
        <f t="shared" ref="AG36" si="46">SUM(U36:AE36)</f>
        <v>500</v>
      </c>
      <c r="AH36" s="61"/>
      <c r="AI36" s="61">
        <v>2.75</v>
      </c>
      <c r="AJ36" s="61">
        <f t="shared" ref="AJ36" si="47">AG36*AI36</f>
        <v>1375</v>
      </c>
      <c r="AK36" s="40"/>
      <c r="AL36" s="40"/>
      <c r="AM36" s="40"/>
      <c r="AN36" s="40"/>
      <c r="AO36" s="40"/>
      <c r="AP36" s="49"/>
      <c r="AQ36" s="49"/>
      <c r="AR36" s="49"/>
      <c r="AS36" s="49"/>
      <c r="AT36" s="49"/>
      <c r="AU36" s="49"/>
      <c r="AV36" s="49"/>
      <c r="AW36" s="42">
        <f t="shared" ref="AW36" si="48">SUM(AK36:AV36)+AF36</f>
        <v>0</v>
      </c>
      <c r="AX36" s="53"/>
      <c r="AY36" s="57"/>
      <c r="AZ36" s="53">
        <f t="shared" ref="AZ36" si="49">AW36*AY36</f>
        <v>0</v>
      </c>
      <c r="BA36" s="67"/>
      <c r="BB36" s="67"/>
      <c r="BC36" s="67"/>
      <c r="BD36" s="67"/>
      <c r="BE36" s="67"/>
      <c r="BF36" s="66"/>
      <c r="BG36" s="66"/>
      <c r="BH36" s="66"/>
      <c r="BI36" s="66"/>
      <c r="BJ36" s="66"/>
      <c r="BK36" s="67"/>
      <c r="BL36" s="67"/>
      <c r="BM36" s="44">
        <f t="shared" ref="BM36" si="50">SUM(BA36:BL36)</f>
        <v>0</v>
      </c>
      <c r="BN36" s="57"/>
      <c r="BO36" s="53">
        <f t="shared" ref="BO36" si="51">BM36*BN36</f>
        <v>0</v>
      </c>
      <c r="BP36" s="125" t="s">
        <v>200</v>
      </c>
      <c r="BQ36" s="120"/>
      <c r="BR36" s="128">
        <v>500</v>
      </c>
      <c r="BS36" s="58">
        <f t="shared" ref="BS36" si="52">+(H36+AG36+AW36+BM36)/3</f>
        <v>166.66666666666666</v>
      </c>
      <c r="BT36" s="58">
        <v>300</v>
      </c>
      <c r="BU36" s="58">
        <v>300</v>
      </c>
      <c r="BV36" s="54"/>
      <c r="BW36" s="122"/>
      <c r="BX36" s="54">
        <v>2.68</v>
      </c>
      <c r="BY36" s="54">
        <v>5.82</v>
      </c>
      <c r="BZ36" s="122"/>
      <c r="CA36" s="5">
        <f t="shared" ref="CA36" si="53">MIN(I36,AH36,AX36,BN36,BY36)</f>
        <v>5.82</v>
      </c>
      <c r="CB36" s="54">
        <f t="shared" ref="CB36" si="54">MIN(J36,AH36,AI36,AX36,AY36,BN36,BX36)</f>
        <v>2.68</v>
      </c>
      <c r="CC36" s="428"/>
      <c r="CD36" s="437">
        <f t="shared" ref="CD36" si="55">IF(CA36=0,CB36,(CA36+CB36)/2)</f>
        <v>4.25</v>
      </c>
      <c r="CE36" s="5">
        <f t="shared" si="37"/>
        <v>1275</v>
      </c>
      <c r="CF36" s="548"/>
      <c r="CG36" s="513"/>
      <c r="CH36" s="509" t="str">
        <f t="shared" si="19"/>
        <v/>
      </c>
      <c r="CI36" s="54" t="str">
        <f t="shared" si="20"/>
        <v/>
      </c>
      <c r="CJ36" s="5" t="e">
        <f t="shared" si="21"/>
        <v>#VALUE!</v>
      </c>
      <c r="CK36" s="628"/>
      <c r="CL36" s="640"/>
    </row>
    <row r="37" spans="1:90" ht="13.15" customHeight="1" thickBot="1" x14ac:dyDescent="0.3">
      <c r="A37" s="537"/>
      <c r="B37" s="213">
        <v>70</v>
      </c>
      <c r="C37" s="535"/>
      <c r="D37" s="404">
        <v>31</v>
      </c>
      <c r="E37" s="195" t="s">
        <v>252</v>
      </c>
      <c r="F37" s="196" t="s">
        <v>287</v>
      </c>
      <c r="G37" s="209" t="s">
        <v>198</v>
      </c>
      <c r="H37" s="89"/>
      <c r="I37" s="191"/>
      <c r="J37" s="192"/>
      <c r="K37" s="191"/>
      <c r="L37" s="191">
        <f t="shared" si="44"/>
        <v>0</v>
      </c>
      <c r="M37" s="191"/>
      <c r="N37" s="178"/>
      <c r="O37" s="19"/>
      <c r="P37" s="19"/>
      <c r="Q37" s="20"/>
      <c r="R37" s="21"/>
      <c r="S37" s="179"/>
      <c r="T37" s="180"/>
      <c r="U37" s="92"/>
      <c r="V37" s="92"/>
      <c r="W37" s="92">
        <f>245+11+244</f>
        <v>500</v>
      </c>
      <c r="X37" s="92"/>
      <c r="Y37" s="92"/>
      <c r="Z37" s="92"/>
      <c r="AA37" s="92"/>
      <c r="AB37" s="92"/>
      <c r="AC37" s="92"/>
      <c r="AD37" s="92"/>
      <c r="AE37" s="92"/>
      <c r="AF37" s="92"/>
      <c r="AG37" s="93">
        <f t="shared" si="32"/>
        <v>500</v>
      </c>
      <c r="AH37" s="199"/>
      <c r="AI37" s="199">
        <v>2.75</v>
      </c>
      <c r="AJ37" s="199">
        <f t="shared" si="39"/>
        <v>1375</v>
      </c>
      <c r="AK37" s="92"/>
      <c r="AL37" s="92"/>
      <c r="AM37" s="92"/>
      <c r="AN37" s="92"/>
      <c r="AO37" s="92"/>
      <c r="AP37" s="95"/>
      <c r="AQ37" s="95"/>
      <c r="AR37" s="95"/>
      <c r="AS37" s="95"/>
      <c r="AT37" s="95"/>
      <c r="AU37" s="95"/>
      <c r="AV37" s="95"/>
      <c r="AW37" s="96">
        <f t="shared" si="31"/>
        <v>0</v>
      </c>
      <c r="AX37" s="193"/>
      <c r="AY37" s="197"/>
      <c r="AZ37" s="193">
        <f t="shared" si="38"/>
        <v>0</v>
      </c>
      <c r="BA37" s="114"/>
      <c r="BB37" s="114"/>
      <c r="BC37" s="114"/>
      <c r="BD37" s="114"/>
      <c r="BE37" s="114"/>
      <c r="BF37" s="98"/>
      <c r="BG37" s="98"/>
      <c r="BH37" s="98"/>
      <c r="BI37" s="98"/>
      <c r="BJ37" s="98"/>
      <c r="BK37" s="114"/>
      <c r="BL37" s="114"/>
      <c r="BM37" s="99">
        <f t="shared" si="24"/>
        <v>0</v>
      </c>
      <c r="BN37" s="197"/>
      <c r="BO37" s="193">
        <f t="shared" si="40"/>
        <v>0</v>
      </c>
      <c r="BP37" s="194" t="s">
        <v>200</v>
      </c>
      <c r="BQ37" s="180"/>
      <c r="BR37" s="201">
        <v>500</v>
      </c>
      <c r="BS37" s="94">
        <f t="shared" si="41"/>
        <v>166.66666666666666</v>
      </c>
      <c r="BT37" s="94">
        <v>300</v>
      </c>
      <c r="BU37" s="94">
        <v>12</v>
      </c>
      <c r="BV37" s="100"/>
      <c r="BW37" s="183"/>
      <c r="BX37" s="100">
        <v>2.68</v>
      </c>
      <c r="BY37" s="100">
        <v>5.82</v>
      </c>
      <c r="BZ37" s="183"/>
      <c r="CA37" s="184">
        <f t="shared" si="42"/>
        <v>5.82</v>
      </c>
      <c r="CB37" s="100">
        <f t="shared" si="43"/>
        <v>2.68</v>
      </c>
      <c r="CC37" s="429"/>
      <c r="CD37" s="438">
        <v>4.5</v>
      </c>
      <c r="CE37" s="184">
        <f t="shared" si="37"/>
        <v>54</v>
      </c>
      <c r="CF37" s="549"/>
      <c r="CG37" s="514"/>
      <c r="CH37" s="511" t="str">
        <f t="shared" si="19"/>
        <v/>
      </c>
      <c r="CI37" s="100" t="str">
        <f t="shared" si="20"/>
        <v/>
      </c>
      <c r="CJ37" s="184" t="e">
        <f t="shared" si="21"/>
        <v>#VALUE!</v>
      </c>
      <c r="CK37" s="644"/>
      <c r="CL37" s="641"/>
    </row>
    <row r="38" spans="1:90" ht="13.15" customHeight="1" x14ac:dyDescent="0.25">
      <c r="A38" s="525" t="s">
        <v>30</v>
      </c>
      <c r="B38" s="214">
        <v>71</v>
      </c>
      <c r="C38" s="528">
        <v>5</v>
      </c>
      <c r="D38" s="331">
        <v>32</v>
      </c>
      <c r="E38" s="332" t="s">
        <v>87</v>
      </c>
      <c r="F38" s="333" t="s">
        <v>88</v>
      </c>
      <c r="G38" s="334" t="s">
        <v>198</v>
      </c>
      <c r="H38" s="335">
        <v>100</v>
      </c>
      <c r="I38" s="335">
        <v>6.74</v>
      </c>
      <c r="J38" s="507">
        <f>K38/1.23</f>
        <v>3.1608277900960831</v>
      </c>
      <c r="K38" s="335">
        <v>3.8878181818181821</v>
      </c>
      <c r="L38" s="335">
        <f t="shared" si="44"/>
        <v>316.08277900960832</v>
      </c>
      <c r="M38" s="335">
        <f>H38*K38</f>
        <v>388.78181818181821</v>
      </c>
      <c r="N38" s="338">
        <f>K38*1.11</f>
        <v>4.3154781818181824</v>
      </c>
      <c r="O38" s="339">
        <f>K38*35%</f>
        <v>1.3607363636363636</v>
      </c>
      <c r="P38" s="339">
        <f>N38*H38</f>
        <v>431.54781818181823</v>
      </c>
      <c r="Q38" s="340">
        <f>K38+O38</f>
        <v>5.2485545454545459</v>
      </c>
      <c r="R38" s="341">
        <f>Q38*H38</f>
        <v>524.85545454545456</v>
      </c>
      <c r="S38" s="342">
        <f>K38*1.2</f>
        <v>4.6653818181818183</v>
      </c>
      <c r="T38" s="343">
        <f>H38*S38</f>
        <v>466.53818181818184</v>
      </c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>
        <v>2</v>
      </c>
      <c r="AG38" s="345">
        <f t="shared" si="32"/>
        <v>0</v>
      </c>
      <c r="AH38" s="345">
        <v>6.75</v>
      </c>
      <c r="AI38" s="345">
        <v>6.2</v>
      </c>
      <c r="AJ38" s="345">
        <f t="shared" si="39"/>
        <v>0</v>
      </c>
      <c r="AK38" s="344">
        <v>100</v>
      </c>
      <c r="AL38" s="344"/>
      <c r="AM38" s="344"/>
      <c r="AN38" s="344">
        <f>63+9</f>
        <v>72</v>
      </c>
      <c r="AO38" s="344"/>
      <c r="AP38" s="347"/>
      <c r="AQ38" s="347"/>
      <c r="AR38" s="347"/>
      <c r="AS38" s="347"/>
      <c r="AT38" s="347"/>
      <c r="AU38" s="347"/>
      <c r="AV38" s="347"/>
      <c r="AW38" s="348">
        <f t="shared" si="31"/>
        <v>174</v>
      </c>
      <c r="AX38" s="349">
        <v>4.6653818180000002</v>
      </c>
      <c r="AY38" s="348">
        <v>5.69</v>
      </c>
      <c r="AZ38" s="349">
        <f t="shared" si="38"/>
        <v>990.06000000000006</v>
      </c>
      <c r="BA38" s="344"/>
      <c r="BB38" s="344"/>
      <c r="BC38" s="344"/>
      <c r="BD38" s="344"/>
      <c r="BE38" s="344"/>
      <c r="BF38" s="350"/>
      <c r="BG38" s="350"/>
      <c r="BH38" s="350"/>
      <c r="BI38" s="350"/>
      <c r="BJ38" s="350"/>
      <c r="BK38" s="344"/>
      <c r="BL38" s="344"/>
      <c r="BM38" s="351">
        <f t="shared" si="24"/>
        <v>0</v>
      </c>
      <c r="BN38" s="359"/>
      <c r="BO38" s="352">
        <f t="shared" si="40"/>
        <v>0</v>
      </c>
      <c r="BP38" s="353"/>
      <c r="BQ38" s="343"/>
      <c r="BR38" s="508">
        <v>174</v>
      </c>
      <c r="BS38" s="346">
        <f t="shared" si="41"/>
        <v>91.333333333333329</v>
      </c>
      <c r="BT38" s="346">
        <v>150</v>
      </c>
      <c r="BU38" s="422">
        <v>175</v>
      </c>
      <c r="BV38" s="418"/>
      <c r="BW38" s="360"/>
      <c r="BX38" s="359">
        <v>6.97</v>
      </c>
      <c r="BY38" s="359">
        <v>15.15</v>
      </c>
      <c r="BZ38" s="360"/>
      <c r="CA38" s="361">
        <f t="shared" si="42"/>
        <v>4.6653818180000002</v>
      </c>
      <c r="CB38" s="359">
        <f t="shared" si="43"/>
        <v>3.1608277900960831</v>
      </c>
      <c r="CC38" s="431"/>
      <c r="CD38" s="440">
        <f t="shared" si="36"/>
        <v>3.9131048040480416</v>
      </c>
      <c r="CE38" s="361">
        <f t="shared" si="37"/>
        <v>684.7933407084073</v>
      </c>
      <c r="CF38" s="550">
        <f>SUM(CE38:CE57)</f>
        <v>13954.889645700116</v>
      </c>
      <c r="CG38" s="445"/>
      <c r="CH38" s="497" t="str">
        <f t="shared" si="19"/>
        <v/>
      </c>
      <c r="CI38" s="359" t="str">
        <f t="shared" si="20"/>
        <v/>
      </c>
      <c r="CJ38" s="362" t="e">
        <f t="shared" si="21"/>
        <v>#VALUE!</v>
      </c>
      <c r="CK38" s="553" t="e">
        <f>SUM(CJ38:CJ57)</f>
        <v>#VALUE!</v>
      </c>
      <c r="CL38" s="642" t="e">
        <f>(CF38-CK38)/CF38</f>
        <v>#VALUE!</v>
      </c>
    </row>
    <row r="39" spans="1:90" ht="13.15" customHeight="1" x14ac:dyDescent="0.25">
      <c r="A39" s="536"/>
      <c r="B39" s="131"/>
      <c r="C39" s="538"/>
      <c r="D39" s="243">
        <v>33</v>
      </c>
      <c r="E39" s="117" t="s">
        <v>89</v>
      </c>
      <c r="F39" s="159" t="s">
        <v>90</v>
      </c>
      <c r="G39" s="208" t="s">
        <v>198</v>
      </c>
      <c r="H39" s="9">
        <v>5</v>
      </c>
      <c r="I39" s="71"/>
      <c r="J39" s="72">
        <f>K39/1.23</f>
        <v>8.6991869918699187</v>
      </c>
      <c r="K39" s="71">
        <v>10.7</v>
      </c>
      <c r="L39" s="71">
        <f t="shared" si="44"/>
        <v>43.495934959349597</v>
      </c>
      <c r="M39" s="71">
        <f>H39*K39</f>
        <v>53.5</v>
      </c>
      <c r="N39" s="123">
        <f>K39*1.11</f>
        <v>11.877000000000001</v>
      </c>
      <c r="O39" s="10">
        <f>K39*35%</f>
        <v>3.7449999999999997</v>
      </c>
      <c r="P39" s="10">
        <f>N39*H39</f>
        <v>59.385000000000005</v>
      </c>
      <c r="Q39" s="11">
        <f>K39+O39</f>
        <v>14.444999999999999</v>
      </c>
      <c r="R39" s="12">
        <f>Q39*H39</f>
        <v>72.224999999999994</v>
      </c>
      <c r="S39" s="4">
        <f>K39*1.2</f>
        <v>12.839999999999998</v>
      </c>
      <c r="T39" s="120">
        <f>H39*S39</f>
        <v>64.199999999999989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>
        <f t="shared" si="32"/>
        <v>0</v>
      </c>
      <c r="AH39" s="58"/>
      <c r="AI39" s="58"/>
      <c r="AJ39" s="58">
        <f t="shared" si="39"/>
        <v>0</v>
      </c>
      <c r="AK39" s="40"/>
      <c r="AL39" s="40"/>
      <c r="AM39" s="40"/>
      <c r="AN39" s="40"/>
      <c r="AO39" s="40"/>
      <c r="AP39" s="49"/>
      <c r="AQ39" s="49"/>
      <c r="AR39" s="49"/>
      <c r="AS39" s="49"/>
      <c r="AT39" s="49"/>
      <c r="AU39" s="49"/>
      <c r="AV39" s="49"/>
      <c r="AW39" s="42">
        <f t="shared" si="31"/>
        <v>0</v>
      </c>
      <c r="AX39" s="47">
        <v>12.84</v>
      </c>
      <c r="AY39" s="43">
        <v>7.38</v>
      </c>
      <c r="AZ39" s="47">
        <f t="shared" si="38"/>
        <v>0</v>
      </c>
      <c r="BA39" s="67"/>
      <c r="BB39" s="67"/>
      <c r="BC39" s="67"/>
      <c r="BD39" s="67"/>
      <c r="BE39" s="67"/>
      <c r="BF39" s="66"/>
      <c r="BG39" s="66"/>
      <c r="BH39" s="66"/>
      <c r="BI39" s="66"/>
      <c r="BJ39" s="66"/>
      <c r="BK39" s="67"/>
      <c r="BL39" s="67"/>
      <c r="BM39" s="44">
        <f t="shared" si="24"/>
        <v>0</v>
      </c>
      <c r="BN39" s="56"/>
      <c r="BO39" s="55">
        <f t="shared" si="40"/>
        <v>0</v>
      </c>
      <c r="BP39" s="124"/>
      <c r="BQ39" s="120"/>
      <c r="BR39" s="121">
        <v>5</v>
      </c>
      <c r="BS39" s="58">
        <f t="shared" si="41"/>
        <v>1.6666666666666667</v>
      </c>
      <c r="BT39" s="58">
        <f>BQ39</f>
        <v>0</v>
      </c>
      <c r="BU39" s="420">
        <f>BR39</f>
        <v>5</v>
      </c>
      <c r="BV39" s="415"/>
      <c r="BW39" s="122"/>
      <c r="BX39" s="54">
        <v>8.9700000000000006</v>
      </c>
      <c r="BY39" s="54">
        <v>19.510000000000002</v>
      </c>
      <c r="BZ39" s="122"/>
      <c r="CA39" s="5">
        <f t="shared" si="42"/>
        <v>12.84</v>
      </c>
      <c r="CB39" s="54">
        <f t="shared" si="43"/>
        <v>7.38</v>
      </c>
      <c r="CC39" s="428"/>
      <c r="CD39" s="437">
        <f t="shared" si="36"/>
        <v>10.11</v>
      </c>
      <c r="CE39" s="5">
        <f t="shared" si="37"/>
        <v>50.55</v>
      </c>
      <c r="CF39" s="551"/>
      <c r="CG39" s="441"/>
      <c r="CH39" s="497" t="str">
        <f t="shared" si="19"/>
        <v/>
      </c>
      <c r="CI39" s="54" t="str">
        <f t="shared" si="20"/>
        <v/>
      </c>
      <c r="CJ39" s="326" t="e">
        <f t="shared" si="21"/>
        <v>#VALUE!</v>
      </c>
      <c r="CK39" s="544"/>
      <c r="CL39" s="593"/>
    </row>
    <row r="40" spans="1:90" ht="13.15" customHeight="1" x14ac:dyDescent="0.25">
      <c r="A40" s="536"/>
      <c r="B40" s="132">
        <v>71</v>
      </c>
      <c r="C40" s="538"/>
      <c r="D40" s="243">
        <v>34</v>
      </c>
      <c r="E40" s="117" t="s">
        <v>210</v>
      </c>
      <c r="F40" s="159" t="s">
        <v>211</v>
      </c>
      <c r="G40" s="208" t="s">
        <v>198</v>
      </c>
      <c r="H40" s="9"/>
      <c r="I40" s="70"/>
      <c r="J40" s="60"/>
      <c r="K40" s="70"/>
      <c r="L40" s="70">
        <f t="shared" ref="L40:L69" si="56">M40/1.23</f>
        <v>0</v>
      </c>
      <c r="M40" s="70"/>
      <c r="N40" s="123"/>
      <c r="O40" s="10"/>
      <c r="P40" s="10"/>
      <c r="Q40" s="11"/>
      <c r="R40" s="12"/>
      <c r="S40" s="4"/>
      <c r="T40" s="12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>
        <f t="shared" si="32"/>
        <v>0</v>
      </c>
      <c r="AH40" s="58"/>
      <c r="AI40" s="58"/>
      <c r="AJ40" s="58">
        <f t="shared" si="39"/>
        <v>0</v>
      </c>
      <c r="AK40" s="40"/>
      <c r="AL40" s="40"/>
      <c r="AM40" s="40"/>
      <c r="AN40" s="40"/>
      <c r="AO40" s="40"/>
      <c r="AP40" s="49"/>
      <c r="AQ40" s="49"/>
      <c r="AR40" s="49"/>
      <c r="AS40" s="49"/>
      <c r="AT40" s="49"/>
      <c r="AU40" s="49"/>
      <c r="AV40" s="49"/>
      <c r="AW40" s="42">
        <f t="shared" si="31"/>
        <v>0</v>
      </c>
      <c r="AX40" s="53"/>
      <c r="AY40" s="57"/>
      <c r="AZ40" s="53">
        <f t="shared" si="38"/>
        <v>0</v>
      </c>
      <c r="BA40" s="67"/>
      <c r="BB40" s="67"/>
      <c r="BC40" s="67"/>
      <c r="BD40" s="67"/>
      <c r="BE40" s="67"/>
      <c r="BF40" s="66">
        <f>13.5+3</f>
        <v>16.5</v>
      </c>
      <c r="BG40" s="66">
        <v>16</v>
      </c>
      <c r="BH40" s="66"/>
      <c r="BI40" s="66"/>
      <c r="BJ40" s="66"/>
      <c r="BK40" s="67"/>
      <c r="BL40" s="67"/>
      <c r="BM40" s="44">
        <f t="shared" si="24"/>
        <v>32.5</v>
      </c>
      <c r="BN40" s="44">
        <v>12.94</v>
      </c>
      <c r="BO40" s="44">
        <f t="shared" si="40"/>
        <v>420.55</v>
      </c>
      <c r="BP40" s="129" t="s">
        <v>47</v>
      </c>
      <c r="BQ40" s="120"/>
      <c r="BR40" s="121">
        <v>32.5</v>
      </c>
      <c r="BS40" s="58">
        <f t="shared" si="41"/>
        <v>10.833333333333334</v>
      </c>
      <c r="BT40" s="58">
        <v>30</v>
      </c>
      <c r="BU40" s="420">
        <v>30</v>
      </c>
      <c r="BV40" s="415"/>
      <c r="BW40" s="122"/>
      <c r="BX40" s="54">
        <v>10.82</v>
      </c>
      <c r="BY40" s="54">
        <v>23.52</v>
      </c>
      <c r="BZ40" s="122"/>
      <c r="CA40" s="5">
        <f t="shared" si="42"/>
        <v>12.94</v>
      </c>
      <c r="CB40" s="54">
        <f t="shared" si="43"/>
        <v>10.82</v>
      </c>
      <c r="CC40" s="428"/>
      <c r="CD40" s="437">
        <f t="shared" si="36"/>
        <v>11.879999999999999</v>
      </c>
      <c r="CE40" s="5">
        <f t="shared" si="37"/>
        <v>356.4</v>
      </c>
      <c r="CF40" s="551"/>
      <c r="CG40" s="441"/>
      <c r="CH40" s="497" t="str">
        <f t="shared" si="19"/>
        <v/>
      </c>
      <c r="CI40" s="54" t="str">
        <f t="shared" si="20"/>
        <v/>
      </c>
      <c r="CJ40" s="326" t="e">
        <f t="shared" si="21"/>
        <v>#VALUE!</v>
      </c>
      <c r="CK40" s="544"/>
      <c r="CL40" s="593"/>
    </row>
    <row r="41" spans="1:90" ht="13.15" customHeight="1" x14ac:dyDescent="0.25">
      <c r="A41" s="536"/>
      <c r="B41" s="215">
        <v>71</v>
      </c>
      <c r="C41" s="538"/>
      <c r="D41" s="243">
        <v>35</v>
      </c>
      <c r="E41" s="118" t="s">
        <v>229</v>
      </c>
      <c r="F41" s="160" t="s">
        <v>230</v>
      </c>
      <c r="G41" s="208" t="s">
        <v>198</v>
      </c>
      <c r="H41" s="9"/>
      <c r="I41" s="70"/>
      <c r="J41" s="60"/>
      <c r="K41" s="70"/>
      <c r="L41" s="70">
        <f t="shared" si="56"/>
        <v>0</v>
      </c>
      <c r="M41" s="70"/>
      <c r="N41" s="123"/>
      <c r="O41" s="10"/>
      <c r="P41" s="10"/>
      <c r="Q41" s="11"/>
      <c r="R41" s="12"/>
      <c r="S41" s="4"/>
      <c r="T41" s="12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>
        <f t="shared" si="32"/>
        <v>0</v>
      </c>
      <c r="AH41" s="58"/>
      <c r="AI41" s="58"/>
      <c r="AJ41" s="58">
        <f t="shared" si="39"/>
        <v>0</v>
      </c>
      <c r="AK41" s="40"/>
      <c r="AL41" s="40"/>
      <c r="AM41" s="40"/>
      <c r="AN41" s="40"/>
      <c r="AO41" s="40"/>
      <c r="AP41" s="49"/>
      <c r="AQ41" s="49"/>
      <c r="AR41" s="49"/>
      <c r="AS41" s="49"/>
      <c r="AT41" s="49"/>
      <c r="AU41" s="49"/>
      <c r="AV41" s="49"/>
      <c r="AW41" s="42">
        <f t="shared" si="31"/>
        <v>0</v>
      </c>
      <c r="AX41" s="53"/>
      <c r="AY41" s="53"/>
      <c r="AZ41" s="53">
        <f t="shared" si="38"/>
        <v>0</v>
      </c>
      <c r="BA41" s="67"/>
      <c r="BB41" s="67"/>
      <c r="BC41" s="67"/>
      <c r="BD41" s="67"/>
      <c r="BE41" s="67"/>
      <c r="BF41" s="66"/>
      <c r="BG41" s="66">
        <f>1.8+0.9</f>
        <v>2.7</v>
      </c>
      <c r="BH41" s="66"/>
      <c r="BI41" s="66"/>
      <c r="BJ41" s="66"/>
      <c r="BK41" s="67"/>
      <c r="BL41" s="67"/>
      <c r="BM41" s="44">
        <f t="shared" si="24"/>
        <v>2.7</v>
      </c>
      <c r="BN41" s="44">
        <v>14.1</v>
      </c>
      <c r="BO41" s="44">
        <f t="shared" si="40"/>
        <v>38.07</v>
      </c>
      <c r="BP41" s="119"/>
      <c r="BQ41" s="120"/>
      <c r="BR41" s="121">
        <v>2.7</v>
      </c>
      <c r="BS41" s="58">
        <f t="shared" si="41"/>
        <v>0.9</v>
      </c>
      <c r="BT41" s="58">
        <f>BR41</f>
        <v>2.7</v>
      </c>
      <c r="BU41" s="420">
        <v>5</v>
      </c>
      <c r="BV41" s="415"/>
      <c r="BW41" s="122"/>
      <c r="BX41" s="54">
        <v>14.2</v>
      </c>
      <c r="BY41" s="54">
        <v>30.86</v>
      </c>
      <c r="BZ41" s="122"/>
      <c r="CA41" s="5">
        <f t="shared" si="42"/>
        <v>14.1</v>
      </c>
      <c r="CB41" s="54">
        <f t="shared" si="43"/>
        <v>14.1</v>
      </c>
      <c r="CC41" s="428"/>
      <c r="CD41" s="437">
        <f t="shared" si="36"/>
        <v>14.1</v>
      </c>
      <c r="CE41" s="5">
        <f t="shared" si="37"/>
        <v>70.5</v>
      </c>
      <c r="CF41" s="551"/>
      <c r="CG41" s="441"/>
      <c r="CH41" s="497" t="str">
        <f t="shared" si="19"/>
        <v/>
      </c>
      <c r="CI41" s="54" t="str">
        <f t="shared" si="20"/>
        <v/>
      </c>
      <c r="CJ41" s="326" t="e">
        <f t="shared" si="21"/>
        <v>#VALUE!</v>
      </c>
      <c r="CK41" s="544"/>
      <c r="CL41" s="593"/>
    </row>
    <row r="42" spans="1:90" ht="13.15" customHeight="1" x14ac:dyDescent="0.25">
      <c r="A42" s="536"/>
      <c r="B42" s="215">
        <v>71</v>
      </c>
      <c r="C42" s="538"/>
      <c r="D42" s="243">
        <v>36</v>
      </c>
      <c r="E42" s="117" t="s">
        <v>104</v>
      </c>
      <c r="F42" s="159" t="s">
        <v>105</v>
      </c>
      <c r="G42" s="208" t="s">
        <v>198</v>
      </c>
      <c r="H42" s="9">
        <v>150</v>
      </c>
      <c r="I42" s="71"/>
      <c r="J42" s="72">
        <f>K42/1.23</f>
        <v>17.203821138211385</v>
      </c>
      <c r="K42" s="71">
        <v>21.160700000000002</v>
      </c>
      <c r="L42" s="71">
        <f t="shared" si="56"/>
        <v>2580.5731707317077</v>
      </c>
      <c r="M42" s="71">
        <f>H42*K42</f>
        <v>3174.1050000000005</v>
      </c>
      <c r="N42" s="123">
        <f>K42*1.11</f>
        <v>23.488377000000003</v>
      </c>
      <c r="O42" s="10">
        <f>K42*35%</f>
        <v>7.4062450000000002</v>
      </c>
      <c r="P42" s="10">
        <f>N42*H42</f>
        <v>3523.2565500000005</v>
      </c>
      <c r="Q42" s="11">
        <f>K42+O42</f>
        <v>28.566945000000004</v>
      </c>
      <c r="R42" s="12">
        <f>Q42*H42</f>
        <v>4285.0417500000003</v>
      </c>
      <c r="S42" s="4">
        <f>K42*1.2</f>
        <v>25.392840000000003</v>
      </c>
      <c r="T42" s="120">
        <f>H42*S42</f>
        <v>3808.9260000000004</v>
      </c>
      <c r="U42" s="40"/>
      <c r="V42" s="40">
        <v>37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>
        <f t="shared" si="32"/>
        <v>37</v>
      </c>
      <c r="AH42" s="61"/>
      <c r="AI42" s="61">
        <v>29.6</v>
      </c>
      <c r="AJ42" s="61">
        <f t="shared" si="39"/>
        <v>1095.2</v>
      </c>
      <c r="AK42" s="40"/>
      <c r="AL42" s="40"/>
      <c r="AM42" s="40">
        <v>1.7</v>
      </c>
      <c r="AN42" s="40"/>
      <c r="AO42" s="40"/>
      <c r="AP42" s="49"/>
      <c r="AQ42" s="49"/>
      <c r="AR42" s="49"/>
      <c r="AS42" s="49"/>
      <c r="AT42" s="49"/>
      <c r="AU42" s="49"/>
      <c r="AV42" s="49"/>
      <c r="AW42" s="42">
        <f t="shared" si="31"/>
        <v>1.7</v>
      </c>
      <c r="AX42" s="47">
        <v>25.39284</v>
      </c>
      <c r="AY42" s="47">
        <v>18.48</v>
      </c>
      <c r="AZ42" s="47">
        <f t="shared" si="38"/>
        <v>31.416</v>
      </c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44">
        <f t="shared" ref="BM42:BM70" si="57">SUM(BA42:BL42)</f>
        <v>0</v>
      </c>
      <c r="BN42" s="55"/>
      <c r="BO42" s="55">
        <f t="shared" si="40"/>
        <v>0</v>
      </c>
      <c r="BP42" s="125"/>
      <c r="BQ42" s="120"/>
      <c r="BR42" s="121">
        <v>150</v>
      </c>
      <c r="BS42" s="58">
        <f t="shared" si="41"/>
        <v>62.9</v>
      </c>
      <c r="BT42" s="58">
        <f>BR42</f>
        <v>150</v>
      </c>
      <c r="BU42" s="420">
        <v>120</v>
      </c>
      <c r="BV42" s="415"/>
      <c r="BW42" s="122"/>
      <c r="BX42" s="54">
        <v>22.13</v>
      </c>
      <c r="BY42" s="54">
        <v>48.1</v>
      </c>
      <c r="BZ42" s="122"/>
      <c r="CA42" s="5">
        <f t="shared" si="42"/>
        <v>25.39284</v>
      </c>
      <c r="CB42" s="54">
        <f t="shared" si="43"/>
        <v>17.203821138211385</v>
      </c>
      <c r="CC42" s="428"/>
      <c r="CD42" s="437">
        <f t="shared" si="36"/>
        <v>21.298330569105694</v>
      </c>
      <c r="CE42" s="5">
        <f t="shared" si="37"/>
        <v>2555.7996682926832</v>
      </c>
      <c r="CF42" s="551"/>
      <c r="CG42" s="441"/>
      <c r="CH42" s="497" t="str">
        <f t="shared" si="19"/>
        <v/>
      </c>
      <c r="CI42" s="54" t="str">
        <f t="shared" si="20"/>
        <v/>
      </c>
      <c r="CJ42" s="326" t="e">
        <f t="shared" si="21"/>
        <v>#VALUE!</v>
      </c>
      <c r="CK42" s="544"/>
      <c r="CL42" s="593"/>
    </row>
    <row r="43" spans="1:90" ht="13.15" customHeight="1" x14ac:dyDescent="0.25">
      <c r="A43" s="536"/>
      <c r="B43" s="215"/>
      <c r="C43" s="538"/>
      <c r="D43" s="243">
        <v>37</v>
      </c>
      <c r="E43" s="117" t="s">
        <v>247</v>
      </c>
      <c r="F43" s="159" t="s">
        <v>246</v>
      </c>
      <c r="G43" s="208" t="s">
        <v>198</v>
      </c>
      <c r="H43" s="9"/>
      <c r="I43" s="70"/>
      <c r="J43" s="60"/>
      <c r="K43" s="70"/>
      <c r="L43" s="70">
        <f t="shared" si="56"/>
        <v>0</v>
      </c>
      <c r="M43" s="70"/>
      <c r="N43" s="123"/>
      <c r="O43" s="10"/>
      <c r="P43" s="10"/>
      <c r="Q43" s="11"/>
      <c r="R43" s="12"/>
      <c r="S43" s="4"/>
      <c r="T43" s="120"/>
      <c r="U43" s="40"/>
      <c r="V43" s="40">
        <v>38.200000000000003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>
        <f t="shared" si="32"/>
        <v>38.200000000000003</v>
      </c>
      <c r="AH43" s="61"/>
      <c r="AI43" s="61">
        <v>29.6</v>
      </c>
      <c r="AJ43" s="61">
        <f t="shared" si="39"/>
        <v>1130.72</v>
      </c>
      <c r="AK43" s="40"/>
      <c r="AL43" s="40"/>
      <c r="AM43" s="40"/>
      <c r="AN43" s="40"/>
      <c r="AO43" s="40"/>
      <c r="AP43" s="49"/>
      <c r="AQ43" s="49"/>
      <c r="AR43" s="49"/>
      <c r="AS43" s="49"/>
      <c r="AT43" s="49"/>
      <c r="AU43" s="49"/>
      <c r="AV43" s="49"/>
      <c r="AW43" s="42">
        <f t="shared" si="31"/>
        <v>0</v>
      </c>
      <c r="AX43" s="47"/>
      <c r="AY43" s="47"/>
      <c r="AZ43" s="47">
        <f t="shared" si="38"/>
        <v>0</v>
      </c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44">
        <f t="shared" si="57"/>
        <v>0</v>
      </c>
      <c r="BN43" s="55"/>
      <c r="BO43" s="55">
        <f t="shared" si="40"/>
        <v>0</v>
      </c>
      <c r="BP43" s="125" t="s">
        <v>200</v>
      </c>
      <c r="BQ43" s="120"/>
      <c r="BR43" s="121">
        <v>38.200000000000003</v>
      </c>
      <c r="BS43" s="58">
        <f t="shared" si="41"/>
        <v>12.733333333333334</v>
      </c>
      <c r="BT43" s="58">
        <v>30</v>
      </c>
      <c r="BU43" s="420">
        <v>30</v>
      </c>
      <c r="BV43" s="415"/>
      <c r="BW43" s="122"/>
      <c r="BX43" s="54">
        <v>22.13</v>
      </c>
      <c r="BY43" s="54">
        <v>48.1</v>
      </c>
      <c r="BZ43" s="122"/>
      <c r="CA43" s="5">
        <f t="shared" si="42"/>
        <v>48.1</v>
      </c>
      <c r="CB43" s="54">
        <f t="shared" si="43"/>
        <v>22.13</v>
      </c>
      <c r="CC43" s="428"/>
      <c r="CD43" s="437">
        <f t="shared" si="36"/>
        <v>35.115000000000002</v>
      </c>
      <c r="CE43" s="5">
        <f t="shared" si="37"/>
        <v>1053.45</v>
      </c>
      <c r="CF43" s="551"/>
      <c r="CG43" s="441"/>
      <c r="CH43" s="497" t="str">
        <f t="shared" si="19"/>
        <v/>
      </c>
      <c r="CI43" s="54" t="str">
        <f t="shared" si="20"/>
        <v/>
      </c>
      <c r="CJ43" s="326" t="e">
        <f t="shared" si="21"/>
        <v>#VALUE!</v>
      </c>
      <c r="CK43" s="544"/>
      <c r="CL43" s="593"/>
    </row>
    <row r="44" spans="1:90" ht="13.15" customHeight="1" x14ac:dyDescent="0.25">
      <c r="A44" s="536"/>
      <c r="B44" s="215">
        <v>71</v>
      </c>
      <c r="C44" s="538"/>
      <c r="D44" s="243">
        <v>38</v>
      </c>
      <c r="E44" s="117" t="s">
        <v>113</v>
      </c>
      <c r="F44" s="159" t="s">
        <v>114</v>
      </c>
      <c r="G44" s="208" t="s">
        <v>198</v>
      </c>
      <c r="H44" s="9">
        <v>5</v>
      </c>
      <c r="I44" s="71"/>
      <c r="J44" s="72">
        <f t="shared" ref="J44:J49" si="58">K44/1.23</f>
        <v>27.64227642276423</v>
      </c>
      <c r="K44" s="71">
        <v>34</v>
      </c>
      <c r="L44" s="71">
        <f t="shared" si="56"/>
        <v>138.21138211382114</v>
      </c>
      <c r="M44" s="71">
        <f t="shared" ref="M44:M49" si="59">H44*K44</f>
        <v>170</v>
      </c>
      <c r="N44" s="123">
        <f t="shared" ref="N44:N49" si="60">K44*1.11</f>
        <v>37.74</v>
      </c>
      <c r="O44" s="10">
        <f t="shared" ref="O44:O49" si="61">K44*35%</f>
        <v>11.899999999999999</v>
      </c>
      <c r="P44" s="10">
        <f t="shared" ref="P44:P49" si="62">N44*H44</f>
        <v>188.70000000000002</v>
      </c>
      <c r="Q44" s="11">
        <f t="shared" ref="Q44:Q49" si="63">K44+O44</f>
        <v>45.9</v>
      </c>
      <c r="R44" s="12">
        <f t="shared" ref="R44:R49" si="64">Q44*H44</f>
        <v>229.5</v>
      </c>
      <c r="S44" s="4">
        <f t="shared" ref="S44:S49" si="65">K44*1.2</f>
        <v>40.799999999999997</v>
      </c>
      <c r="T44" s="120">
        <f t="shared" ref="T44:T49" si="66">H44*S44</f>
        <v>204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>
        <v>12.75</v>
      </c>
      <c r="AG44" s="41">
        <f t="shared" si="32"/>
        <v>0</v>
      </c>
      <c r="AH44" s="58"/>
      <c r="AI44" s="58"/>
      <c r="AJ44" s="58">
        <f t="shared" si="39"/>
        <v>0</v>
      </c>
      <c r="AK44" s="40"/>
      <c r="AL44" s="40"/>
      <c r="AM44" s="40"/>
      <c r="AN44" s="40">
        <v>6.75</v>
      </c>
      <c r="AO44" s="40"/>
      <c r="AP44" s="49"/>
      <c r="AQ44" s="49"/>
      <c r="AR44" s="49"/>
      <c r="AS44" s="49"/>
      <c r="AT44" s="49"/>
      <c r="AU44" s="49"/>
      <c r="AV44" s="49"/>
      <c r="AW44" s="42">
        <f t="shared" si="31"/>
        <v>19.5</v>
      </c>
      <c r="AX44" s="47">
        <v>40.799999999999997</v>
      </c>
      <c r="AY44" s="42">
        <v>23.23</v>
      </c>
      <c r="AZ44" s="47">
        <f t="shared" si="38"/>
        <v>452.98500000000001</v>
      </c>
      <c r="BA44" s="40"/>
      <c r="BB44" s="40"/>
      <c r="BC44" s="40"/>
      <c r="BD44" s="40"/>
      <c r="BE44" s="40"/>
      <c r="BF44" s="66"/>
      <c r="BG44" s="66"/>
      <c r="BH44" s="66"/>
      <c r="BI44" s="66"/>
      <c r="BJ44" s="66"/>
      <c r="BK44" s="40"/>
      <c r="BL44" s="40"/>
      <c r="BM44" s="44">
        <f t="shared" si="57"/>
        <v>0</v>
      </c>
      <c r="BN44" s="54"/>
      <c r="BO44" s="55">
        <f t="shared" si="40"/>
        <v>0</v>
      </c>
      <c r="BP44" s="124"/>
      <c r="BQ44" s="120"/>
      <c r="BR44" s="128">
        <v>19.5</v>
      </c>
      <c r="BS44" s="58">
        <f t="shared" si="41"/>
        <v>8.1666666666666661</v>
      </c>
      <c r="BT44" s="58">
        <v>15</v>
      </c>
      <c r="BU44" s="420">
        <v>20</v>
      </c>
      <c r="BV44" s="415"/>
      <c r="BW44" s="122"/>
      <c r="BX44" s="54">
        <v>27.99</v>
      </c>
      <c r="BY44" s="54">
        <v>60.85</v>
      </c>
      <c r="BZ44" s="122"/>
      <c r="CA44" s="5">
        <f t="shared" si="42"/>
        <v>40.799999999999997</v>
      </c>
      <c r="CB44" s="54">
        <f t="shared" si="43"/>
        <v>23.23</v>
      </c>
      <c r="CC44" s="428"/>
      <c r="CD44" s="437">
        <f t="shared" si="36"/>
        <v>32.015000000000001</v>
      </c>
      <c r="CE44" s="5">
        <f t="shared" si="37"/>
        <v>640.29999999999995</v>
      </c>
      <c r="CF44" s="551"/>
      <c r="CG44" s="441"/>
      <c r="CH44" s="497" t="str">
        <f t="shared" si="19"/>
        <v/>
      </c>
      <c r="CI44" s="54" t="str">
        <f t="shared" si="20"/>
        <v/>
      </c>
      <c r="CJ44" s="326" t="e">
        <f t="shared" si="21"/>
        <v>#VALUE!</v>
      </c>
      <c r="CK44" s="544"/>
      <c r="CL44" s="593"/>
    </row>
    <row r="45" spans="1:90" ht="13.15" customHeight="1" x14ac:dyDescent="0.25">
      <c r="A45" s="536"/>
      <c r="B45" s="215"/>
      <c r="C45" s="538"/>
      <c r="D45" s="243">
        <v>39</v>
      </c>
      <c r="E45" s="117" t="s">
        <v>115</v>
      </c>
      <c r="F45" s="159" t="s">
        <v>116</v>
      </c>
      <c r="G45" s="208" t="s">
        <v>198</v>
      </c>
      <c r="H45" s="9">
        <v>1</v>
      </c>
      <c r="I45" s="71"/>
      <c r="J45" s="72">
        <f t="shared" si="58"/>
        <v>27.64227642276423</v>
      </c>
      <c r="K45" s="71">
        <v>34</v>
      </c>
      <c r="L45" s="71">
        <f t="shared" si="56"/>
        <v>27.64227642276423</v>
      </c>
      <c r="M45" s="71">
        <f t="shared" si="59"/>
        <v>34</v>
      </c>
      <c r="N45" s="123">
        <f t="shared" si="60"/>
        <v>37.74</v>
      </c>
      <c r="O45" s="10">
        <f t="shared" si="61"/>
        <v>11.899999999999999</v>
      </c>
      <c r="P45" s="10">
        <f t="shared" si="62"/>
        <v>37.74</v>
      </c>
      <c r="Q45" s="11">
        <f t="shared" si="63"/>
        <v>45.9</v>
      </c>
      <c r="R45" s="12">
        <f t="shared" si="64"/>
        <v>45.9</v>
      </c>
      <c r="S45" s="4">
        <f t="shared" si="65"/>
        <v>40.799999999999997</v>
      </c>
      <c r="T45" s="120">
        <f t="shared" si="66"/>
        <v>40.799999999999997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>
        <f t="shared" si="32"/>
        <v>0</v>
      </c>
      <c r="AH45" s="58"/>
      <c r="AI45" s="58"/>
      <c r="AJ45" s="58">
        <f t="shared" si="39"/>
        <v>0</v>
      </c>
      <c r="AK45" s="40"/>
      <c r="AL45" s="40"/>
      <c r="AM45" s="40"/>
      <c r="AN45" s="40"/>
      <c r="AO45" s="40"/>
      <c r="AP45" s="49"/>
      <c r="AQ45" s="49"/>
      <c r="AR45" s="49"/>
      <c r="AS45" s="49"/>
      <c r="AT45" s="49"/>
      <c r="AU45" s="49"/>
      <c r="AV45" s="49"/>
      <c r="AW45" s="42">
        <f t="shared" si="31"/>
        <v>0</v>
      </c>
      <c r="AX45" s="47">
        <v>40.799999999999997</v>
      </c>
      <c r="AY45" s="43">
        <v>23.23</v>
      </c>
      <c r="AZ45" s="47">
        <f t="shared" si="38"/>
        <v>0</v>
      </c>
      <c r="BA45" s="67"/>
      <c r="BB45" s="67"/>
      <c r="BC45" s="67"/>
      <c r="BD45" s="67"/>
      <c r="BE45" s="67"/>
      <c r="BF45" s="66"/>
      <c r="BG45" s="66"/>
      <c r="BH45" s="66"/>
      <c r="BI45" s="66"/>
      <c r="BJ45" s="66"/>
      <c r="BK45" s="67"/>
      <c r="BL45" s="67"/>
      <c r="BM45" s="44">
        <f t="shared" si="57"/>
        <v>0</v>
      </c>
      <c r="BN45" s="56"/>
      <c r="BO45" s="55">
        <f t="shared" si="40"/>
        <v>0</v>
      </c>
      <c r="BP45" s="124"/>
      <c r="BQ45" s="120"/>
      <c r="BR45" s="121">
        <v>1</v>
      </c>
      <c r="BS45" s="58">
        <f t="shared" si="41"/>
        <v>0.33333333333333331</v>
      </c>
      <c r="BT45" s="58">
        <f>BR45</f>
        <v>1</v>
      </c>
      <c r="BU45" s="420">
        <v>5</v>
      </c>
      <c r="BV45" s="415"/>
      <c r="BW45" s="122"/>
      <c r="BX45" s="54">
        <v>27.99</v>
      </c>
      <c r="BY45" s="54">
        <v>60.85</v>
      </c>
      <c r="BZ45" s="122"/>
      <c r="CA45" s="5">
        <f t="shared" si="42"/>
        <v>40.799999999999997</v>
      </c>
      <c r="CB45" s="54">
        <f t="shared" si="43"/>
        <v>23.23</v>
      </c>
      <c r="CC45" s="428"/>
      <c r="CD45" s="437">
        <f t="shared" si="36"/>
        <v>32.015000000000001</v>
      </c>
      <c r="CE45" s="5">
        <f t="shared" si="37"/>
        <v>160.07499999999999</v>
      </c>
      <c r="CF45" s="551"/>
      <c r="CG45" s="441"/>
      <c r="CH45" s="497" t="str">
        <f t="shared" si="19"/>
        <v/>
      </c>
      <c r="CI45" s="54" t="str">
        <f t="shared" si="20"/>
        <v/>
      </c>
      <c r="CJ45" s="326" t="e">
        <f t="shared" si="21"/>
        <v>#VALUE!</v>
      </c>
      <c r="CK45" s="544"/>
      <c r="CL45" s="593"/>
    </row>
    <row r="46" spans="1:90" ht="13.15" customHeight="1" x14ac:dyDescent="0.25">
      <c r="A46" s="536"/>
      <c r="B46" s="215">
        <v>71</v>
      </c>
      <c r="C46" s="538"/>
      <c r="D46" s="243">
        <v>40</v>
      </c>
      <c r="E46" s="117" t="s">
        <v>121</v>
      </c>
      <c r="F46" s="159" t="s">
        <v>122</v>
      </c>
      <c r="G46" s="208" t="s">
        <v>198</v>
      </c>
      <c r="H46" s="9">
        <v>2</v>
      </c>
      <c r="I46" s="71"/>
      <c r="J46" s="72">
        <f t="shared" si="58"/>
        <v>33.482384823848243</v>
      </c>
      <c r="K46" s="71">
        <v>41.183333333333337</v>
      </c>
      <c r="L46" s="71">
        <f t="shared" si="56"/>
        <v>66.964769647696485</v>
      </c>
      <c r="M46" s="71">
        <f t="shared" si="59"/>
        <v>82.366666666666674</v>
      </c>
      <c r="N46" s="123">
        <f t="shared" si="60"/>
        <v>45.71350000000001</v>
      </c>
      <c r="O46" s="10">
        <f t="shared" si="61"/>
        <v>14.414166666666667</v>
      </c>
      <c r="P46" s="10">
        <f t="shared" si="62"/>
        <v>91.427000000000021</v>
      </c>
      <c r="Q46" s="11">
        <f t="shared" si="63"/>
        <v>55.597500000000004</v>
      </c>
      <c r="R46" s="12">
        <f t="shared" si="64"/>
        <v>111.19500000000001</v>
      </c>
      <c r="S46" s="4">
        <f t="shared" si="65"/>
        <v>49.42</v>
      </c>
      <c r="T46" s="120">
        <f t="shared" si="66"/>
        <v>98.84</v>
      </c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>
        <v>33</v>
      </c>
      <c r="AG46" s="41">
        <f t="shared" si="32"/>
        <v>0</v>
      </c>
      <c r="AH46" s="58"/>
      <c r="AI46" s="58"/>
      <c r="AJ46" s="58">
        <f t="shared" si="39"/>
        <v>0</v>
      </c>
      <c r="AK46" s="40"/>
      <c r="AL46" s="40"/>
      <c r="AM46" s="40"/>
      <c r="AN46" s="40"/>
      <c r="AO46" s="40"/>
      <c r="AP46" s="49"/>
      <c r="AQ46" s="49"/>
      <c r="AR46" s="49"/>
      <c r="AS46" s="49"/>
      <c r="AT46" s="49"/>
      <c r="AU46" s="49"/>
      <c r="AV46" s="49"/>
      <c r="AW46" s="42">
        <f t="shared" si="31"/>
        <v>33</v>
      </c>
      <c r="AX46" s="47">
        <v>49.42</v>
      </c>
      <c r="AY46" s="42">
        <v>28.69</v>
      </c>
      <c r="AZ46" s="47">
        <f t="shared" si="38"/>
        <v>946.7700000000001</v>
      </c>
      <c r="BA46" s="40"/>
      <c r="BB46" s="40"/>
      <c r="BC46" s="40"/>
      <c r="BD46" s="40"/>
      <c r="BE46" s="40"/>
      <c r="BF46" s="66"/>
      <c r="BG46" s="66"/>
      <c r="BH46" s="66"/>
      <c r="BI46" s="66"/>
      <c r="BJ46" s="66"/>
      <c r="BK46" s="40"/>
      <c r="BL46" s="40"/>
      <c r="BM46" s="44">
        <f t="shared" si="57"/>
        <v>0</v>
      </c>
      <c r="BN46" s="54"/>
      <c r="BO46" s="55">
        <f t="shared" si="40"/>
        <v>0</v>
      </c>
      <c r="BP46" s="124"/>
      <c r="BQ46" s="120"/>
      <c r="BR46" s="121">
        <v>2</v>
      </c>
      <c r="BS46" s="58">
        <f t="shared" si="41"/>
        <v>11.666666666666666</v>
      </c>
      <c r="BT46" s="58">
        <f>BR46</f>
        <v>2</v>
      </c>
      <c r="BU46" s="420">
        <v>5</v>
      </c>
      <c r="BV46" s="415"/>
      <c r="BW46" s="122"/>
      <c r="BX46" s="54">
        <v>34.44</v>
      </c>
      <c r="BY46" s="54">
        <v>74.88</v>
      </c>
      <c r="BZ46" s="122"/>
      <c r="CA46" s="5">
        <f t="shared" si="42"/>
        <v>49.42</v>
      </c>
      <c r="CB46" s="54">
        <f t="shared" si="43"/>
        <v>28.69</v>
      </c>
      <c r="CC46" s="428"/>
      <c r="CD46" s="437">
        <f t="shared" si="36"/>
        <v>39.055</v>
      </c>
      <c r="CE46" s="5">
        <f t="shared" si="37"/>
        <v>195.27500000000001</v>
      </c>
      <c r="CF46" s="551"/>
      <c r="CG46" s="441"/>
      <c r="CH46" s="497" t="str">
        <f t="shared" si="19"/>
        <v/>
      </c>
      <c r="CI46" s="54" t="str">
        <f t="shared" si="20"/>
        <v/>
      </c>
      <c r="CJ46" s="326" t="e">
        <f t="shared" si="21"/>
        <v>#VALUE!</v>
      </c>
      <c r="CK46" s="544"/>
      <c r="CL46" s="593"/>
    </row>
    <row r="47" spans="1:90" ht="13.15" customHeight="1" x14ac:dyDescent="0.25">
      <c r="A47" s="536"/>
      <c r="B47" s="215"/>
      <c r="C47" s="538"/>
      <c r="D47" s="243">
        <v>41</v>
      </c>
      <c r="E47" s="117" t="s">
        <v>131</v>
      </c>
      <c r="F47" s="159" t="s">
        <v>132</v>
      </c>
      <c r="G47" s="208" t="s">
        <v>198</v>
      </c>
      <c r="H47" s="9">
        <v>8</v>
      </c>
      <c r="I47" s="71"/>
      <c r="J47" s="72">
        <f t="shared" si="58"/>
        <v>41.626016260162608</v>
      </c>
      <c r="K47" s="71">
        <v>51.2</v>
      </c>
      <c r="L47" s="71">
        <f t="shared" si="56"/>
        <v>333.00813008130086</v>
      </c>
      <c r="M47" s="71">
        <f t="shared" si="59"/>
        <v>409.6</v>
      </c>
      <c r="N47" s="123">
        <f t="shared" si="60"/>
        <v>56.832000000000008</v>
      </c>
      <c r="O47" s="10">
        <f t="shared" si="61"/>
        <v>17.919999999999998</v>
      </c>
      <c r="P47" s="10">
        <f t="shared" si="62"/>
        <v>454.65600000000006</v>
      </c>
      <c r="Q47" s="11">
        <f t="shared" si="63"/>
        <v>69.12</v>
      </c>
      <c r="R47" s="12">
        <f t="shared" si="64"/>
        <v>552.96</v>
      </c>
      <c r="S47" s="4">
        <f t="shared" si="65"/>
        <v>61.44</v>
      </c>
      <c r="T47" s="120">
        <f t="shared" si="66"/>
        <v>491.52</v>
      </c>
      <c r="U47" s="40"/>
      <c r="V47" s="40">
        <v>37.26</v>
      </c>
      <c r="W47" s="40">
        <v>6.7</v>
      </c>
      <c r="X47" s="40"/>
      <c r="Y47" s="40"/>
      <c r="Z47" s="40"/>
      <c r="AA47" s="40"/>
      <c r="AB47" s="40"/>
      <c r="AC47" s="40"/>
      <c r="AD47" s="40"/>
      <c r="AE47" s="40"/>
      <c r="AF47" s="40"/>
      <c r="AG47" s="41">
        <f t="shared" si="32"/>
        <v>43.96</v>
      </c>
      <c r="AH47" s="62"/>
      <c r="AI47" s="62">
        <v>49.48</v>
      </c>
      <c r="AJ47" s="61">
        <f t="shared" si="39"/>
        <v>2175.1408000000001</v>
      </c>
      <c r="AK47" s="40"/>
      <c r="AL47" s="40"/>
      <c r="AM47" s="40"/>
      <c r="AN47" s="40"/>
      <c r="AO47" s="40"/>
      <c r="AP47" s="49"/>
      <c r="AQ47" s="49"/>
      <c r="AR47" s="49"/>
      <c r="AS47" s="49"/>
      <c r="AT47" s="49"/>
      <c r="AU47" s="49"/>
      <c r="AV47" s="49"/>
      <c r="AW47" s="42">
        <f t="shared" si="31"/>
        <v>0</v>
      </c>
      <c r="AX47" s="47">
        <v>61.44</v>
      </c>
      <c r="AY47" s="43">
        <v>35.9</v>
      </c>
      <c r="AZ47" s="47">
        <f t="shared" si="38"/>
        <v>0</v>
      </c>
      <c r="BA47" s="67"/>
      <c r="BB47" s="67"/>
      <c r="BC47" s="67"/>
      <c r="BD47" s="67"/>
      <c r="BE47" s="67"/>
      <c r="BF47" s="66"/>
      <c r="BG47" s="66"/>
      <c r="BH47" s="66"/>
      <c r="BI47" s="66"/>
      <c r="BJ47" s="66"/>
      <c r="BK47" s="67"/>
      <c r="BL47" s="67"/>
      <c r="BM47" s="44">
        <f t="shared" si="57"/>
        <v>0</v>
      </c>
      <c r="BN47" s="56"/>
      <c r="BO47" s="55">
        <f t="shared" si="40"/>
        <v>0</v>
      </c>
      <c r="BP47" s="125"/>
      <c r="BQ47" s="120"/>
      <c r="BR47" s="128">
        <v>43.96</v>
      </c>
      <c r="BS47" s="58">
        <f t="shared" si="41"/>
        <v>17.32</v>
      </c>
      <c r="BT47" s="58">
        <v>25</v>
      </c>
      <c r="BU47" s="420">
        <v>45</v>
      </c>
      <c r="BV47" s="415"/>
      <c r="BW47" s="122"/>
      <c r="BX47" s="54">
        <v>45.31</v>
      </c>
      <c r="BY47" s="54">
        <v>98.51</v>
      </c>
      <c r="BZ47" s="122"/>
      <c r="CA47" s="5">
        <f t="shared" si="42"/>
        <v>61.44</v>
      </c>
      <c r="CB47" s="54">
        <f t="shared" si="43"/>
        <v>35.9</v>
      </c>
      <c r="CC47" s="428"/>
      <c r="CD47" s="437">
        <f t="shared" si="36"/>
        <v>48.67</v>
      </c>
      <c r="CE47" s="5">
        <f t="shared" si="37"/>
        <v>2190.15</v>
      </c>
      <c r="CF47" s="551"/>
      <c r="CG47" s="441"/>
      <c r="CH47" s="497" t="str">
        <f t="shared" si="19"/>
        <v/>
      </c>
      <c r="CI47" s="54" t="str">
        <f t="shared" si="20"/>
        <v/>
      </c>
      <c r="CJ47" s="326" t="e">
        <f t="shared" si="21"/>
        <v>#VALUE!</v>
      </c>
      <c r="CK47" s="544"/>
      <c r="CL47" s="593"/>
    </row>
    <row r="48" spans="1:90" ht="13.15" customHeight="1" x14ac:dyDescent="0.25">
      <c r="A48" s="536"/>
      <c r="B48" s="215">
        <v>71</v>
      </c>
      <c r="C48" s="538"/>
      <c r="D48" s="243">
        <v>42</v>
      </c>
      <c r="E48" s="117" t="s">
        <v>133</v>
      </c>
      <c r="F48" s="159" t="s">
        <v>134</v>
      </c>
      <c r="G48" s="208" t="s">
        <v>198</v>
      </c>
      <c r="H48" s="9">
        <v>12</v>
      </c>
      <c r="I48" s="71"/>
      <c r="J48" s="72">
        <f t="shared" si="58"/>
        <v>43.902439024390247</v>
      </c>
      <c r="K48" s="71">
        <v>54</v>
      </c>
      <c r="L48" s="71">
        <f t="shared" si="56"/>
        <v>526.82926829268297</v>
      </c>
      <c r="M48" s="71">
        <f t="shared" si="59"/>
        <v>648</v>
      </c>
      <c r="N48" s="123">
        <f t="shared" si="60"/>
        <v>59.940000000000005</v>
      </c>
      <c r="O48" s="10">
        <f t="shared" si="61"/>
        <v>18.899999999999999</v>
      </c>
      <c r="P48" s="10">
        <f t="shared" si="62"/>
        <v>719.28000000000009</v>
      </c>
      <c r="Q48" s="11">
        <f t="shared" si="63"/>
        <v>72.900000000000006</v>
      </c>
      <c r="R48" s="12">
        <f t="shared" si="64"/>
        <v>874.80000000000007</v>
      </c>
      <c r="S48" s="4">
        <f t="shared" si="65"/>
        <v>64.8</v>
      </c>
      <c r="T48" s="120">
        <f t="shared" si="66"/>
        <v>777.59999999999991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>
        <f t="shared" si="32"/>
        <v>0</v>
      </c>
      <c r="AH48" s="58"/>
      <c r="AI48" s="58"/>
      <c r="AJ48" s="58">
        <f t="shared" si="39"/>
        <v>0</v>
      </c>
      <c r="AK48" s="40"/>
      <c r="AL48" s="40"/>
      <c r="AM48" s="40"/>
      <c r="AN48" s="40"/>
      <c r="AO48" s="40"/>
      <c r="AP48" s="49"/>
      <c r="AQ48" s="49"/>
      <c r="AR48" s="49"/>
      <c r="AS48" s="49"/>
      <c r="AT48" s="49"/>
      <c r="AU48" s="49"/>
      <c r="AV48" s="49"/>
      <c r="AW48" s="42">
        <f t="shared" si="31"/>
        <v>0</v>
      </c>
      <c r="AX48" s="47">
        <v>64.8</v>
      </c>
      <c r="AY48" s="43">
        <v>35.9</v>
      </c>
      <c r="AZ48" s="47">
        <f t="shared" si="38"/>
        <v>0</v>
      </c>
      <c r="BA48" s="67"/>
      <c r="BB48" s="67"/>
      <c r="BC48" s="67"/>
      <c r="BD48" s="67"/>
      <c r="BE48" s="67"/>
      <c r="BF48" s="66"/>
      <c r="BG48" s="66"/>
      <c r="BH48" s="66"/>
      <c r="BI48" s="66"/>
      <c r="BJ48" s="66"/>
      <c r="BK48" s="67"/>
      <c r="BL48" s="67"/>
      <c r="BM48" s="44">
        <f t="shared" si="57"/>
        <v>0</v>
      </c>
      <c r="BN48" s="56"/>
      <c r="BO48" s="55">
        <f t="shared" si="40"/>
        <v>0</v>
      </c>
      <c r="BP48" s="124"/>
      <c r="BQ48" s="120"/>
      <c r="BR48" s="121">
        <v>12</v>
      </c>
      <c r="BS48" s="58">
        <f t="shared" si="41"/>
        <v>4</v>
      </c>
      <c r="BT48" s="58">
        <f>BR48</f>
        <v>12</v>
      </c>
      <c r="BU48" s="420">
        <f>BR48</f>
        <v>12</v>
      </c>
      <c r="BV48" s="415"/>
      <c r="BW48" s="122"/>
      <c r="BX48" s="54">
        <v>45.31</v>
      </c>
      <c r="BY48" s="54">
        <v>98.51</v>
      </c>
      <c r="BZ48" s="122"/>
      <c r="CA48" s="5">
        <f t="shared" si="42"/>
        <v>64.8</v>
      </c>
      <c r="CB48" s="54">
        <f t="shared" si="43"/>
        <v>35.9</v>
      </c>
      <c r="CC48" s="428"/>
      <c r="CD48" s="437">
        <f t="shared" si="36"/>
        <v>50.349999999999994</v>
      </c>
      <c r="CE48" s="5">
        <f t="shared" si="37"/>
        <v>604.19999999999993</v>
      </c>
      <c r="CF48" s="551"/>
      <c r="CG48" s="441"/>
      <c r="CH48" s="497" t="str">
        <f t="shared" si="19"/>
        <v/>
      </c>
      <c r="CI48" s="54" t="str">
        <f t="shared" si="20"/>
        <v/>
      </c>
      <c r="CJ48" s="326" t="e">
        <f t="shared" si="21"/>
        <v>#VALUE!</v>
      </c>
      <c r="CK48" s="544"/>
      <c r="CL48" s="593"/>
    </row>
    <row r="49" spans="1:90" ht="13.15" customHeight="1" x14ac:dyDescent="0.25">
      <c r="A49" s="536"/>
      <c r="B49" s="215">
        <v>71</v>
      </c>
      <c r="C49" s="538"/>
      <c r="D49" s="243">
        <v>43</v>
      </c>
      <c r="E49" s="117" t="s">
        <v>135</v>
      </c>
      <c r="F49" s="159" t="s">
        <v>136</v>
      </c>
      <c r="G49" s="208" t="s">
        <v>198</v>
      </c>
      <c r="H49" s="9">
        <v>500</v>
      </c>
      <c r="I49" s="71"/>
      <c r="J49" s="72">
        <f t="shared" si="58"/>
        <v>23.34777018526832</v>
      </c>
      <c r="K49" s="71">
        <v>28.717757327880033</v>
      </c>
      <c r="L49" s="71">
        <f t="shared" si="56"/>
        <v>11673.88509263416</v>
      </c>
      <c r="M49" s="71">
        <f t="shared" si="59"/>
        <v>14358.878663940017</v>
      </c>
      <c r="N49" s="123">
        <f t="shared" si="60"/>
        <v>31.876710633946839</v>
      </c>
      <c r="O49" s="10">
        <f t="shared" si="61"/>
        <v>10.051215064758011</v>
      </c>
      <c r="P49" s="10">
        <f t="shared" si="62"/>
        <v>15938.355316973419</v>
      </c>
      <c r="Q49" s="11">
        <f t="shared" si="63"/>
        <v>38.768972392638048</v>
      </c>
      <c r="R49" s="12">
        <f t="shared" si="64"/>
        <v>19384.486196319023</v>
      </c>
      <c r="S49" s="4">
        <f t="shared" si="65"/>
        <v>34.461308793456041</v>
      </c>
      <c r="T49" s="120">
        <f t="shared" si="66"/>
        <v>17230.654396728019</v>
      </c>
      <c r="U49" s="40"/>
      <c r="V49" s="40">
        <f>65+65.43</f>
        <v>130.43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>
        <f t="shared" si="32"/>
        <v>130.43</v>
      </c>
      <c r="AH49" s="61"/>
      <c r="AI49" s="61">
        <v>51.28</v>
      </c>
      <c r="AJ49" s="61">
        <f t="shared" si="39"/>
        <v>6688.4504000000006</v>
      </c>
      <c r="AK49" s="40"/>
      <c r="AL49" s="40"/>
      <c r="AM49" s="40"/>
      <c r="AN49" s="40"/>
      <c r="AO49" s="40"/>
      <c r="AP49" s="49"/>
      <c r="AQ49" s="49"/>
      <c r="AR49" s="49"/>
      <c r="AS49" s="49"/>
      <c r="AT49" s="49"/>
      <c r="AU49" s="49"/>
      <c r="AV49" s="49"/>
      <c r="AW49" s="42">
        <f t="shared" si="31"/>
        <v>0</v>
      </c>
      <c r="AX49" s="47">
        <v>34.46</v>
      </c>
      <c r="AY49" s="43">
        <v>45.58</v>
      </c>
      <c r="AZ49" s="47">
        <f t="shared" si="38"/>
        <v>0</v>
      </c>
      <c r="BA49" s="67"/>
      <c r="BB49" s="67"/>
      <c r="BC49" s="67"/>
      <c r="BD49" s="67"/>
      <c r="BE49" s="67"/>
      <c r="BF49" s="66"/>
      <c r="BG49" s="66"/>
      <c r="BH49" s="66"/>
      <c r="BI49" s="66"/>
      <c r="BJ49" s="66"/>
      <c r="BK49" s="67"/>
      <c r="BL49" s="67"/>
      <c r="BM49" s="44">
        <f t="shared" si="57"/>
        <v>0</v>
      </c>
      <c r="BN49" s="57"/>
      <c r="BO49" s="53">
        <f t="shared" si="40"/>
        <v>0</v>
      </c>
      <c r="BP49" s="125"/>
      <c r="BQ49" s="120"/>
      <c r="BR49" s="128">
        <v>500</v>
      </c>
      <c r="BS49" s="58">
        <f t="shared" si="41"/>
        <v>210.14333333333335</v>
      </c>
      <c r="BT49" s="58">
        <v>300</v>
      </c>
      <c r="BU49" s="420">
        <v>80</v>
      </c>
      <c r="BV49" s="415"/>
      <c r="BW49" s="122"/>
      <c r="BX49" s="54">
        <v>57.37</v>
      </c>
      <c r="BY49" s="54">
        <v>124.71</v>
      </c>
      <c r="BZ49" s="122"/>
      <c r="CA49" s="5">
        <f t="shared" si="42"/>
        <v>34.46</v>
      </c>
      <c r="CB49" s="54">
        <f t="shared" si="43"/>
        <v>23.34777018526832</v>
      </c>
      <c r="CC49" s="428"/>
      <c r="CD49" s="437">
        <f t="shared" si="36"/>
        <v>28.903885092634162</v>
      </c>
      <c r="CE49" s="5">
        <f t="shared" si="37"/>
        <v>2312.3108074107331</v>
      </c>
      <c r="CF49" s="551"/>
      <c r="CG49" s="441"/>
      <c r="CH49" s="497" t="str">
        <f t="shared" si="19"/>
        <v/>
      </c>
      <c r="CI49" s="54" t="str">
        <f t="shared" si="20"/>
        <v/>
      </c>
      <c r="CJ49" s="326" t="e">
        <f t="shared" si="21"/>
        <v>#VALUE!</v>
      </c>
      <c r="CK49" s="544"/>
      <c r="CL49" s="593"/>
    </row>
    <row r="50" spans="1:90" ht="13.15" customHeight="1" x14ac:dyDescent="0.25">
      <c r="A50" s="536"/>
      <c r="B50" s="215"/>
      <c r="C50" s="538"/>
      <c r="D50" s="243">
        <v>44</v>
      </c>
      <c r="E50" s="117"/>
      <c r="F50" s="159" t="s">
        <v>58</v>
      </c>
      <c r="G50" s="208" t="s">
        <v>198</v>
      </c>
      <c r="H50" s="9"/>
      <c r="I50" s="9">
        <v>59.4</v>
      </c>
      <c r="J50" s="39"/>
      <c r="K50" s="9"/>
      <c r="L50" s="9">
        <f t="shared" si="56"/>
        <v>0</v>
      </c>
      <c r="M50" s="9"/>
      <c r="N50" s="123"/>
      <c r="O50" s="10"/>
      <c r="P50" s="10"/>
      <c r="Q50" s="11"/>
      <c r="R50" s="12"/>
      <c r="S50" s="4"/>
      <c r="T50" s="12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>
        <v>0</v>
      </c>
      <c r="AH50" s="41">
        <v>59.4</v>
      </c>
      <c r="AI50" s="41">
        <v>51.28</v>
      </c>
      <c r="AJ50" s="41">
        <f t="shared" si="39"/>
        <v>0</v>
      </c>
      <c r="AK50" s="40"/>
      <c r="AL50" s="40"/>
      <c r="AM50" s="40"/>
      <c r="AN50" s="40"/>
      <c r="AO50" s="40"/>
      <c r="AP50" s="49"/>
      <c r="AQ50" s="49"/>
      <c r="AR50" s="49"/>
      <c r="AS50" s="49"/>
      <c r="AT50" s="49"/>
      <c r="AU50" s="49"/>
      <c r="AV50" s="49"/>
      <c r="AW50" s="42">
        <f t="shared" ref="AW50:AW78" si="67">SUM(AK50:AV50)+AF50</f>
        <v>0</v>
      </c>
      <c r="AX50" s="47"/>
      <c r="AY50" s="43"/>
      <c r="AZ50" s="47"/>
      <c r="BA50" s="67"/>
      <c r="BB50" s="67"/>
      <c r="BC50" s="67"/>
      <c r="BD50" s="67"/>
      <c r="BE50" s="67"/>
      <c r="BF50" s="66"/>
      <c r="BG50" s="66"/>
      <c r="BH50" s="66"/>
      <c r="BI50" s="66"/>
      <c r="BJ50" s="66"/>
      <c r="BK50" s="67"/>
      <c r="BL50" s="67"/>
      <c r="BM50" s="44">
        <f t="shared" si="57"/>
        <v>0</v>
      </c>
      <c r="BN50" s="57"/>
      <c r="BO50" s="53">
        <f t="shared" si="40"/>
        <v>0</v>
      </c>
      <c r="BP50" s="125"/>
      <c r="BQ50" s="120"/>
      <c r="BR50" s="121">
        <v>0</v>
      </c>
      <c r="BS50" s="58">
        <f t="shared" si="41"/>
        <v>0</v>
      </c>
      <c r="BT50" s="58">
        <f>BR50</f>
        <v>0</v>
      </c>
      <c r="BU50" s="420">
        <v>3</v>
      </c>
      <c r="BV50" s="415"/>
      <c r="BW50" s="122"/>
      <c r="BX50" s="54">
        <v>57.37</v>
      </c>
      <c r="BY50" s="54">
        <v>124.71</v>
      </c>
      <c r="BZ50" s="122"/>
      <c r="CA50" s="5">
        <f t="shared" si="42"/>
        <v>59.4</v>
      </c>
      <c r="CB50" s="54">
        <f t="shared" si="43"/>
        <v>51.28</v>
      </c>
      <c r="CC50" s="428"/>
      <c r="CD50" s="437">
        <f t="shared" si="36"/>
        <v>55.34</v>
      </c>
      <c r="CE50" s="5">
        <f t="shared" si="37"/>
        <v>166.02</v>
      </c>
      <c r="CF50" s="551"/>
      <c r="CG50" s="441"/>
      <c r="CH50" s="497" t="str">
        <f t="shared" si="19"/>
        <v/>
      </c>
      <c r="CI50" s="54" t="str">
        <f t="shared" si="20"/>
        <v/>
      </c>
      <c r="CJ50" s="326" t="e">
        <f t="shared" si="21"/>
        <v>#VALUE!</v>
      </c>
      <c r="CK50" s="544"/>
      <c r="CL50" s="593"/>
    </row>
    <row r="51" spans="1:90" ht="13.15" customHeight="1" x14ac:dyDescent="0.25">
      <c r="A51" s="536"/>
      <c r="B51" s="215">
        <v>71</v>
      </c>
      <c r="C51" s="538"/>
      <c r="D51" s="243">
        <v>45</v>
      </c>
      <c r="E51" s="117" t="s">
        <v>143</v>
      </c>
      <c r="F51" s="159" t="s">
        <v>144</v>
      </c>
      <c r="G51" s="208" t="s">
        <v>198</v>
      </c>
      <c r="H51" s="9">
        <v>20</v>
      </c>
      <c r="I51" s="71"/>
      <c r="J51" s="72">
        <f>K51/1.23</f>
        <v>59.065492321589886</v>
      </c>
      <c r="K51" s="71">
        <v>72.650555555555556</v>
      </c>
      <c r="L51" s="71">
        <f t="shared" si="56"/>
        <v>1181.3098464317977</v>
      </c>
      <c r="M51" s="71">
        <f>H51*K51</f>
        <v>1453.0111111111112</v>
      </c>
      <c r="N51" s="123">
        <f>K51*1.11</f>
        <v>80.642116666666681</v>
      </c>
      <c r="O51" s="10">
        <f>K51*35%</f>
        <v>25.427694444444445</v>
      </c>
      <c r="P51" s="10">
        <f>N51*H51</f>
        <v>1612.8423333333335</v>
      </c>
      <c r="Q51" s="11">
        <f>K51+O51</f>
        <v>98.078249999999997</v>
      </c>
      <c r="R51" s="12">
        <f>Q51*H51</f>
        <v>1961.5650000000001</v>
      </c>
      <c r="S51" s="4">
        <f>K51*1.2</f>
        <v>87.180666666666667</v>
      </c>
      <c r="T51" s="120">
        <f>H51*S51</f>
        <v>1743.6133333333332</v>
      </c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>
        <v>6</v>
      </c>
      <c r="AG51" s="41">
        <f t="shared" ref="AG51:AG94" si="68">SUM(U51:AE51)</f>
        <v>0</v>
      </c>
      <c r="AH51" s="58"/>
      <c r="AI51" s="58"/>
      <c r="AJ51" s="58">
        <f t="shared" si="39"/>
        <v>0</v>
      </c>
      <c r="AK51" s="40">
        <v>6.75</v>
      </c>
      <c r="AL51" s="40"/>
      <c r="AM51" s="40"/>
      <c r="AN51" s="40"/>
      <c r="AO51" s="40"/>
      <c r="AP51" s="49"/>
      <c r="AQ51" s="49"/>
      <c r="AR51" s="49"/>
      <c r="AS51" s="49"/>
      <c r="AT51" s="49"/>
      <c r="AU51" s="49"/>
      <c r="AV51" s="49"/>
      <c r="AW51" s="42">
        <f t="shared" si="67"/>
        <v>12.75</v>
      </c>
      <c r="AX51" s="47">
        <v>87.180666669999994</v>
      </c>
      <c r="AY51" s="42">
        <v>57.73</v>
      </c>
      <c r="AZ51" s="47">
        <f t="shared" ref="AZ51:AZ65" si="69">AW51*AY51</f>
        <v>736.0575</v>
      </c>
      <c r="BA51" s="40"/>
      <c r="BB51" s="40"/>
      <c r="BC51" s="40"/>
      <c r="BD51" s="40"/>
      <c r="BE51" s="40"/>
      <c r="BF51" s="66"/>
      <c r="BG51" s="66"/>
      <c r="BH51" s="66"/>
      <c r="BI51" s="66"/>
      <c r="BJ51" s="66"/>
      <c r="BK51" s="40"/>
      <c r="BL51" s="40"/>
      <c r="BM51" s="44">
        <f t="shared" si="57"/>
        <v>0</v>
      </c>
      <c r="BN51" s="54"/>
      <c r="BO51" s="55">
        <f t="shared" si="40"/>
        <v>0</v>
      </c>
      <c r="BP51" s="124"/>
      <c r="BQ51" s="120"/>
      <c r="BR51" s="121">
        <v>20</v>
      </c>
      <c r="BS51" s="58">
        <f t="shared" si="41"/>
        <v>10.916666666666666</v>
      </c>
      <c r="BT51" s="58">
        <f>BR51</f>
        <v>20</v>
      </c>
      <c r="BU51" s="420">
        <v>12</v>
      </c>
      <c r="BV51" s="415"/>
      <c r="BW51" s="122"/>
      <c r="BX51" s="54">
        <v>73.010000000000005</v>
      </c>
      <c r="BY51" s="54">
        <v>158.71</v>
      </c>
      <c r="BZ51" s="122"/>
      <c r="CA51" s="5">
        <f t="shared" si="42"/>
        <v>87.180666669999994</v>
      </c>
      <c r="CB51" s="54">
        <f t="shared" si="43"/>
        <v>57.73</v>
      </c>
      <c r="CC51" s="428"/>
      <c r="CD51" s="437">
        <f t="shared" si="36"/>
        <v>72.455333334999992</v>
      </c>
      <c r="CE51" s="5">
        <f t="shared" si="37"/>
        <v>869.46400001999996</v>
      </c>
      <c r="CF51" s="551"/>
      <c r="CG51" s="441"/>
      <c r="CH51" s="497" t="str">
        <f t="shared" si="19"/>
        <v/>
      </c>
      <c r="CI51" s="54" t="str">
        <f t="shared" si="20"/>
        <v/>
      </c>
      <c r="CJ51" s="326" t="e">
        <f t="shared" si="21"/>
        <v>#VALUE!</v>
      </c>
      <c r="CK51" s="544"/>
      <c r="CL51" s="593"/>
    </row>
    <row r="52" spans="1:90" ht="13.15" customHeight="1" x14ac:dyDescent="0.25">
      <c r="A52" s="536"/>
      <c r="B52" s="215">
        <v>71</v>
      </c>
      <c r="C52" s="538"/>
      <c r="D52" s="243">
        <v>46</v>
      </c>
      <c r="E52" s="117" t="s">
        <v>147</v>
      </c>
      <c r="F52" s="159" t="s">
        <v>148</v>
      </c>
      <c r="G52" s="208" t="s">
        <v>198</v>
      </c>
      <c r="H52" s="9">
        <v>200</v>
      </c>
      <c r="I52" s="71"/>
      <c r="J52" s="72">
        <f>K52/1.23</f>
        <v>0.92682926829268286</v>
      </c>
      <c r="K52" s="71">
        <v>1.1399999999999999</v>
      </c>
      <c r="L52" s="71">
        <f t="shared" si="56"/>
        <v>185.36585365853657</v>
      </c>
      <c r="M52" s="71">
        <f>H52*K52</f>
        <v>227.99999999999997</v>
      </c>
      <c r="N52" s="123">
        <f>K52*1.11</f>
        <v>1.2654000000000001</v>
      </c>
      <c r="O52" s="10">
        <f>K52*35%</f>
        <v>0.39899999999999997</v>
      </c>
      <c r="P52" s="10">
        <f>N52*H52</f>
        <v>253.08</v>
      </c>
      <c r="Q52" s="11">
        <f>K52+O52</f>
        <v>1.5389999999999999</v>
      </c>
      <c r="R52" s="12">
        <f>Q52*H52</f>
        <v>307.8</v>
      </c>
      <c r="S52" s="4">
        <f>K52*1.2</f>
        <v>1.3679999999999999</v>
      </c>
      <c r="T52" s="120">
        <f>H52*S52</f>
        <v>273.59999999999997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>
        <f t="shared" si="68"/>
        <v>0</v>
      </c>
      <c r="AH52" s="58"/>
      <c r="AI52" s="58"/>
      <c r="AJ52" s="58">
        <f t="shared" si="39"/>
        <v>0</v>
      </c>
      <c r="AK52" s="40"/>
      <c r="AL52" s="40"/>
      <c r="AM52" s="40"/>
      <c r="AN52" s="40"/>
      <c r="AO52" s="40"/>
      <c r="AP52" s="49"/>
      <c r="AQ52" s="49"/>
      <c r="AR52" s="49"/>
      <c r="AS52" s="49"/>
      <c r="AT52" s="49"/>
      <c r="AU52" s="49"/>
      <c r="AV52" s="49"/>
      <c r="AW52" s="42">
        <f t="shared" si="67"/>
        <v>0</v>
      </c>
      <c r="AX52" s="47">
        <v>1.3680000000000001</v>
      </c>
      <c r="AY52" s="43">
        <v>0.77</v>
      </c>
      <c r="AZ52" s="47">
        <f t="shared" si="69"/>
        <v>0</v>
      </c>
      <c r="BA52" s="67"/>
      <c r="BB52" s="67"/>
      <c r="BC52" s="67"/>
      <c r="BD52" s="67"/>
      <c r="BE52" s="67"/>
      <c r="BF52" s="66"/>
      <c r="BG52" s="66"/>
      <c r="BH52" s="66"/>
      <c r="BI52" s="66"/>
      <c r="BJ52" s="66"/>
      <c r="BK52" s="67"/>
      <c r="BL52" s="67"/>
      <c r="BM52" s="44">
        <f t="shared" si="57"/>
        <v>0</v>
      </c>
      <c r="BN52" s="56"/>
      <c r="BO52" s="55">
        <f t="shared" si="40"/>
        <v>0</v>
      </c>
      <c r="BP52" s="124"/>
      <c r="BQ52" s="120"/>
      <c r="BR52" s="121">
        <v>200</v>
      </c>
      <c r="BS52" s="58">
        <f t="shared" si="41"/>
        <v>66.666666666666671</v>
      </c>
      <c r="BT52" s="58">
        <f>BR52</f>
        <v>200</v>
      </c>
      <c r="BU52" s="420">
        <f>BR52</f>
        <v>200</v>
      </c>
      <c r="BV52" s="415"/>
      <c r="BW52" s="122"/>
      <c r="BX52" s="54">
        <v>0.95</v>
      </c>
      <c r="BY52" s="54">
        <v>2.0699999999999998</v>
      </c>
      <c r="BZ52" s="122"/>
      <c r="CA52" s="5">
        <f t="shared" si="42"/>
        <v>1.3680000000000001</v>
      </c>
      <c r="CB52" s="54">
        <f t="shared" si="43"/>
        <v>0.77</v>
      </c>
      <c r="CC52" s="428"/>
      <c r="CD52" s="437">
        <f t="shared" si="36"/>
        <v>1.069</v>
      </c>
      <c r="CE52" s="5">
        <f t="shared" si="37"/>
        <v>213.79999999999998</v>
      </c>
      <c r="CF52" s="551"/>
      <c r="CG52" s="441"/>
      <c r="CH52" s="497" t="str">
        <f t="shared" si="19"/>
        <v/>
      </c>
      <c r="CI52" s="54" t="str">
        <f t="shared" si="20"/>
        <v/>
      </c>
      <c r="CJ52" s="326" t="e">
        <f t="shared" si="21"/>
        <v>#VALUE!</v>
      </c>
      <c r="CK52" s="544"/>
      <c r="CL52" s="593"/>
    </row>
    <row r="53" spans="1:90" ht="13.15" customHeight="1" x14ac:dyDescent="0.25">
      <c r="A53" s="536"/>
      <c r="B53" s="215">
        <v>71</v>
      </c>
      <c r="C53" s="538"/>
      <c r="D53" s="243">
        <v>47</v>
      </c>
      <c r="E53" s="117" t="s">
        <v>203</v>
      </c>
      <c r="F53" s="159" t="s">
        <v>202</v>
      </c>
      <c r="G53" s="208" t="s">
        <v>198</v>
      </c>
      <c r="H53" s="9"/>
      <c r="I53" s="70"/>
      <c r="J53" s="60"/>
      <c r="K53" s="70"/>
      <c r="L53" s="70">
        <f t="shared" si="56"/>
        <v>0</v>
      </c>
      <c r="M53" s="70"/>
      <c r="N53" s="123"/>
      <c r="O53" s="10"/>
      <c r="P53" s="10"/>
      <c r="Q53" s="11"/>
      <c r="R53" s="12"/>
      <c r="S53" s="4"/>
      <c r="T53" s="12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>
        <v>3</v>
      </c>
      <c r="AG53" s="41">
        <f t="shared" si="68"/>
        <v>0</v>
      </c>
      <c r="AH53" s="58"/>
      <c r="AI53" s="58"/>
      <c r="AJ53" s="58">
        <f t="shared" si="39"/>
        <v>0</v>
      </c>
      <c r="AK53" s="40"/>
      <c r="AL53" s="40"/>
      <c r="AM53" s="40"/>
      <c r="AN53" s="40"/>
      <c r="AO53" s="40"/>
      <c r="AP53" s="49"/>
      <c r="AQ53" s="49"/>
      <c r="AR53" s="49"/>
      <c r="AS53" s="49"/>
      <c r="AT53" s="49"/>
      <c r="AU53" s="49"/>
      <c r="AV53" s="49"/>
      <c r="AW53" s="42">
        <f t="shared" si="67"/>
        <v>3</v>
      </c>
      <c r="AX53" s="46"/>
      <c r="AY53" s="46">
        <v>1.74</v>
      </c>
      <c r="AZ53" s="46">
        <f t="shared" si="69"/>
        <v>5.22</v>
      </c>
      <c r="BA53" s="66"/>
      <c r="BB53" s="66"/>
      <c r="BC53" s="66"/>
      <c r="BD53" s="66"/>
      <c r="BE53" s="66"/>
      <c r="BF53" s="66"/>
      <c r="BG53" s="66">
        <f>7+5</f>
        <v>12</v>
      </c>
      <c r="BH53" s="66"/>
      <c r="BI53" s="66"/>
      <c r="BJ53" s="66"/>
      <c r="BK53" s="66"/>
      <c r="BL53" s="66"/>
      <c r="BM53" s="44">
        <f t="shared" si="57"/>
        <v>12</v>
      </c>
      <c r="BN53" s="44">
        <v>1.59</v>
      </c>
      <c r="BO53" s="44">
        <f t="shared" si="40"/>
        <v>19.080000000000002</v>
      </c>
      <c r="BP53" s="129" t="s">
        <v>50</v>
      </c>
      <c r="BQ53" s="120"/>
      <c r="BR53" s="121">
        <v>12</v>
      </c>
      <c r="BS53" s="58">
        <f t="shared" si="41"/>
        <v>5</v>
      </c>
      <c r="BT53" s="58">
        <f>BR53</f>
        <v>12</v>
      </c>
      <c r="BU53" s="420">
        <f>BR53</f>
        <v>12</v>
      </c>
      <c r="BV53" s="415"/>
      <c r="BW53" s="122"/>
      <c r="BX53" s="54">
        <v>1.46</v>
      </c>
      <c r="BY53" s="54">
        <v>3.17</v>
      </c>
      <c r="BZ53" s="122"/>
      <c r="CA53" s="5">
        <f t="shared" si="42"/>
        <v>1.59</v>
      </c>
      <c r="CB53" s="54">
        <f t="shared" si="43"/>
        <v>1.46</v>
      </c>
      <c r="CC53" s="428"/>
      <c r="CD53" s="437">
        <f t="shared" si="36"/>
        <v>1.5249999999999999</v>
      </c>
      <c r="CE53" s="5">
        <f t="shared" si="37"/>
        <v>18.299999999999997</v>
      </c>
      <c r="CF53" s="551"/>
      <c r="CG53" s="441"/>
      <c r="CH53" s="497" t="str">
        <f t="shared" si="19"/>
        <v/>
      </c>
      <c r="CI53" s="54" t="str">
        <f t="shared" si="20"/>
        <v/>
      </c>
      <c r="CJ53" s="326" t="e">
        <f t="shared" si="21"/>
        <v>#VALUE!</v>
      </c>
      <c r="CK53" s="544"/>
      <c r="CL53" s="593"/>
    </row>
    <row r="54" spans="1:90" ht="13.15" customHeight="1" x14ac:dyDescent="0.25">
      <c r="A54" s="536"/>
      <c r="B54" s="215">
        <v>71</v>
      </c>
      <c r="C54" s="538"/>
      <c r="D54" s="243">
        <v>48</v>
      </c>
      <c r="E54" s="117" t="s">
        <v>155</v>
      </c>
      <c r="F54" s="159" t="s">
        <v>156</v>
      </c>
      <c r="G54" s="208" t="s">
        <v>198</v>
      </c>
      <c r="H54" s="9">
        <v>10</v>
      </c>
      <c r="I54" s="71"/>
      <c r="J54" s="72">
        <f>K54/1.23</f>
        <v>2.1219512195121952</v>
      </c>
      <c r="K54" s="71">
        <v>2.6100000000000003</v>
      </c>
      <c r="L54" s="71">
        <f t="shared" si="56"/>
        <v>21.219512195121954</v>
      </c>
      <c r="M54" s="71">
        <f>H54*K54</f>
        <v>26.1</v>
      </c>
      <c r="N54" s="123">
        <f>K54*1.11</f>
        <v>2.8971000000000005</v>
      </c>
      <c r="O54" s="10">
        <f>K54*35%</f>
        <v>0.91350000000000009</v>
      </c>
      <c r="P54" s="10">
        <f>N54*H54</f>
        <v>28.971000000000004</v>
      </c>
      <c r="Q54" s="11">
        <f>K54+O54</f>
        <v>3.5235000000000003</v>
      </c>
      <c r="R54" s="12">
        <f>Q54*H54</f>
        <v>35.234999999999999</v>
      </c>
      <c r="S54" s="4">
        <f>K54*1.2</f>
        <v>3.1320000000000001</v>
      </c>
      <c r="T54" s="120">
        <f>H54*S54</f>
        <v>31.32</v>
      </c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>
        <v>1</v>
      </c>
      <c r="AG54" s="41">
        <f t="shared" si="68"/>
        <v>0</v>
      </c>
      <c r="AH54" s="58"/>
      <c r="AI54" s="58"/>
      <c r="AJ54" s="58">
        <f t="shared" si="39"/>
        <v>0</v>
      </c>
      <c r="AK54" s="40"/>
      <c r="AL54" s="40"/>
      <c r="AM54" s="40">
        <v>300</v>
      </c>
      <c r="AN54" s="40"/>
      <c r="AO54" s="40"/>
      <c r="AP54" s="49"/>
      <c r="AQ54" s="49"/>
      <c r="AR54" s="49"/>
      <c r="AS54" s="49"/>
      <c r="AT54" s="49"/>
      <c r="AU54" s="49"/>
      <c r="AV54" s="49"/>
      <c r="AW54" s="42">
        <f t="shared" si="67"/>
        <v>301</v>
      </c>
      <c r="AX54" s="47">
        <v>3.1320000000000001</v>
      </c>
      <c r="AY54" s="42">
        <v>1.89</v>
      </c>
      <c r="AZ54" s="47">
        <f t="shared" si="69"/>
        <v>568.89</v>
      </c>
      <c r="BA54" s="40"/>
      <c r="BB54" s="40"/>
      <c r="BC54" s="40"/>
      <c r="BD54" s="40"/>
      <c r="BE54" s="40"/>
      <c r="BF54" s="66"/>
      <c r="BG54" s="66"/>
      <c r="BH54" s="66"/>
      <c r="BI54" s="66"/>
      <c r="BJ54" s="66"/>
      <c r="BK54" s="40"/>
      <c r="BL54" s="40"/>
      <c r="BM54" s="44">
        <f t="shared" si="57"/>
        <v>0</v>
      </c>
      <c r="BN54" s="54"/>
      <c r="BO54" s="55">
        <f t="shared" si="40"/>
        <v>0</v>
      </c>
      <c r="BP54" s="124"/>
      <c r="BQ54" s="120"/>
      <c r="BR54" s="121">
        <v>301</v>
      </c>
      <c r="BS54" s="58">
        <f t="shared" si="41"/>
        <v>103.66666666666667</v>
      </c>
      <c r="BT54" s="58">
        <v>300</v>
      </c>
      <c r="BU54" s="420">
        <v>300</v>
      </c>
      <c r="BV54" s="415"/>
      <c r="BW54" s="122"/>
      <c r="BX54" s="54">
        <v>2.2999999999999998</v>
      </c>
      <c r="BY54" s="54">
        <v>5.01</v>
      </c>
      <c r="BZ54" s="122"/>
      <c r="CA54" s="5">
        <f t="shared" si="42"/>
        <v>3.1320000000000001</v>
      </c>
      <c r="CB54" s="54">
        <f t="shared" si="43"/>
        <v>1.89</v>
      </c>
      <c r="CC54" s="428"/>
      <c r="CD54" s="437">
        <f t="shared" si="36"/>
        <v>2.5110000000000001</v>
      </c>
      <c r="CE54" s="5">
        <f t="shared" si="37"/>
        <v>753.30000000000007</v>
      </c>
      <c r="CF54" s="551"/>
      <c r="CG54" s="441"/>
      <c r="CH54" s="497" t="str">
        <f t="shared" si="19"/>
        <v/>
      </c>
      <c r="CI54" s="54" t="str">
        <f t="shared" si="20"/>
        <v/>
      </c>
      <c r="CJ54" s="326" t="e">
        <f t="shared" si="21"/>
        <v>#VALUE!</v>
      </c>
      <c r="CK54" s="544"/>
      <c r="CL54" s="593"/>
    </row>
    <row r="55" spans="1:90" ht="13.15" customHeight="1" x14ac:dyDescent="0.25">
      <c r="A55" s="536"/>
      <c r="B55" s="215">
        <v>71</v>
      </c>
      <c r="C55" s="538"/>
      <c r="D55" s="243">
        <v>49</v>
      </c>
      <c r="E55" s="117" t="s">
        <v>162</v>
      </c>
      <c r="F55" s="159" t="s">
        <v>163</v>
      </c>
      <c r="G55" s="208" t="s">
        <v>198</v>
      </c>
      <c r="H55" s="9">
        <v>12</v>
      </c>
      <c r="I55" s="71"/>
      <c r="J55" s="72">
        <f>K55/1.23</f>
        <v>5.7073170731707314</v>
      </c>
      <c r="K55" s="71">
        <v>7.02</v>
      </c>
      <c r="L55" s="71">
        <f t="shared" si="56"/>
        <v>68.487804878048777</v>
      </c>
      <c r="M55" s="71">
        <f>H55*K55</f>
        <v>84.24</v>
      </c>
      <c r="N55" s="123">
        <f>K55*1.11</f>
        <v>7.7922000000000002</v>
      </c>
      <c r="O55" s="10">
        <f>K55*35%</f>
        <v>2.4569999999999999</v>
      </c>
      <c r="P55" s="10">
        <f>N55*H55</f>
        <v>93.506399999999999</v>
      </c>
      <c r="Q55" s="11">
        <f>K55+O55</f>
        <v>9.4770000000000003</v>
      </c>
      <c r="R55" s="12">
        <f>Q55*H55</f>
        <v>113.724</v>
      </c>
      <c r="S55" s="4">
        <f>K55*1.2</f>
        <v>8.4239999999999995</v>
      </c>
      <c r="T55" s="120">
        <f>H55*S55</f>
        <v>101.08799999999999</v>
      </c>
      <c r="U55" s="40"/>
      <c r="V55" s="40">
        <v>130</v>
      </c>
      <c r="W55" s="40"/>
      <c r="X55" s="40"/>
      <c r="Y55" s="40"/>
      <c r="Z55" s="40"/>
      <c r="AA55" s="40"/>
      <c r="AB55" s="40"/>
      <c r="AC55" s="40"/>
      <c r="AD55" s="40"/>
      <c r="AE55" s="40"/>
      <c r="AF55" s="40">
        <v>45</v>
      </c>
      <c r="AG55" s="41">
        <f t="shared" si="68"/>
        <v>130</v>
      </c>
      <c r="AH55" s="61"/>
      <c r="AI55" s="61">
        <v>3.51</v>
      </c>
      <c r="AJ55" s="61">
        <f t="shared" si="39"/>
        <v>456.29999999999995</v>
      </c>
      <c r="AK55" s="40">
        <v>12</v>
      </c>
      <c r="AL55" s="40"/>
      <c r="AM55" s="40"/>
      <c r="AN55" s="40"/>
      <c r="AO55" s="40"/>
      <c r="AP55" s="49"/>
      <c r="AQ55" s="49"/>
      <c r="AR55" s="49"/>
      <c r="AS55" s="49"/>
      <c r="AT55" s="49"/>
      <c r="AU55" s="49"/>
      <c r="AV55" s="49"/>
      <c r="AW55" s="42">
        <f t="shared" si="67"/>
        <v>57</v>
      </c>
      <c r="AX55" s="47">
        <v>8.42</v>
      </c>
      <c r="AY55" s="42">
        <v>2.65</v>
      </c>
      <c r="AZ55" s="47">
        <f t="shared" si="69"/>
        <v>151.04999999999998</v>
      </c>
      <c r="BA55" s="40"/>
      <c r="BB55" s="40"/>
      <c r="BC55" s="40"/>
      <c r="BD55" s="40"/>
      <c r="BE55" s="40"/>
      <c r="BF55" s="66"/>
      <c r="BG55" s="66"/>
      <c r="BH55" s="66"/>
      <c r="BI55" s="66"/>
      <c r="BJ55" s="66"/>
      <c r="BK55" s="40"/>
      <c r="BL55" s="40"/>
      <c r="BM55" s="44">
        <f t="shared" si="57"/>
        <v>0</v>
      </c>
      <c r="BN55" s="54"/>
      <c r="BO55" s="55">
        <f t="shared" si="40"/>
        <v>0</v>
      </c>
      <c r="BP55" s="125"/>
      <c r="BQ55" s="120"/>
      <c r="BR55" s="128">
        <v>130</v>
      </c>
      <c r="BS55" s="58">
        <f t="shared" si="41"/>
        <v>66.333333333333329</v>
      </c>
      <c r="BT55" s="58">
        <v>100</v>
      </c>
      <c r="BU55" s="420">
        <v>120</v>
      </c>
      <c r="BV55" s="415"/>
      <c r="BW55" s="122"/>
      <c r="BX55" s="54">
        <v>3.23</v>
      </c>
      <c r="BY55" s="54">
        <v>7.02</v>
      </c>
      <c r="BZ55" s="122"/>
      <c r="CA55" s="5">
        <f t="shared" si="42"/>
        <v>7.02</v>
      </c>
      <c r="CB55" s="54">
        <f t="shared" si="43"/>
        <v>2.65</v>
      </c>
      <c r="CC55" s="428"/>
      <c r="CD55" s="437">
        <f t="shared" si="36"/>
        <v>4.835</v>
      </c>
      <c r="CE55" s="5">
        <f t="shared" si="37"/>
        <v>580.20000000000005</v>
      </c>
      <c r="CF55" s="551"/>
      <c r="CG55" s="441"/>
      <c r="CH55" s="497" t="str">
        <f t="shared" si="19"/>
        <v/>
      </c>
      <c r="CI55" s="54" t="str">
        <f t="shared" si="20"/>
        <v/>
      </c>
      <c r="CJ55" s="326" t="e">
        <f t="shared" si="21"/>
        <v>#VALUE!</v>
      </c>
      <c r="CK55" s="544"/>
      <c r="CL55" s="593"/>
    </row>
    <row r="56" spans="1:90" ht="13.15" customHeight="1" x14ac:dyDescent="0.25">
      <c r="A56" s="536"/>
      <c r="B56" s="215">
        <v>71</v>
      </c>
      <c r="C56" s="538"/>
      <c r="D56" s="243">
        <v>50</v>
      </c>
      <c r="E56" s="117" t="s">
        <v>166</v>
      </c>
      <c r="F56" s="159" t="s">
        <v>167</v>
      </c>
      <c r="G56" s="208" t="s">
        <v>198</v>
      </c>
      <c r="H56" s="9">
        <v>25</v>
      </c>
      <c r="I56" s="9">
        <v>4.55</v>
      </c>
      <c r="J56" s="39">
        <f>K56/1.23</f>
        <v>3.780487804878049</v>
      </c>
      <c r="K56" s="9">
        <v>4.6500000000000004</v>
      </c>
      <c r="L56" s="9">
        <f t="shared" si="56"/>
        <v>94.512195121951237</v>
      </c>
      <c r="M56" s="9">
        <f>H56*K56</f>
        <v>116.25000000000001</v>
      </c>
      <c r="N56" s="123">
        <f>K56*1.11</f>
        <v>5.1615000000000011</v>
      </c>
      <c r="O56" s="10">
        <f>K56*35%</f>
        <v>1.6274999999999999</v>
      </c>
      <c r="P56" s="10">
        <f>N56*H56</f>
        <v>129.03750000000002</v>
      </c>
      <c r="Q56" s="11">
        <f>K56+O56</f>
        <v>6.2774999999999999</v>
      </c>
      <c r="R56" s="12">
        <f>Q56*H56</f>
        <v>156.9375</v>
      </c>
      <c r="S56" s="4">
        <f>K56*1.2</f>
        <v>5.58</v>
      </c>
      <c r="T56" s="120">
        <f>H56*S56</f>
        <v>139.5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>
        <v>60</v>
      </c>
      <c r="AG56" s="41">
        <f t="shared" si="68"/>
        <v>0</v>
      </c>
      <c r="AH56" s="41">
        <v>4.55</v>
      </c>
      <c r="AI56" s="41">
        <v>4.18</v>
      </c>
      <c r="AJ56" s="41">
        <f t="shared" si="39"/>
        <v>0</v>
      </c>
      <c r="AK56" s="40"/>
      <c r="AL56" s="40">
        <v>1</v>
      </c>
      <c r="AM56" s="40"/>
      <c r="AN56" s="40">
        <v>50</v>
      </c>
      <c r="AO56" s="40"/>
      <c r="AP56" s="49"/>
      <c r="AQ56" s="49"/>
      <c r="AR56" s="49"/>
      <c r="AS56" s="49"/>
      <c r="AT56" s="49"/>
      <c r="AU56" s="49"/>
      <c r="AV56" s="49"/>
      <c r="AW56" s="42">
        <f t="shared" si="67"/>
        <v>111</v>
      </c>
      <c r="AX56" s="47">
        <v>5.58</v>
      </c>
      <c r="AY56" s="42">
        <v>3.83</v>
      </c>
      <c r="AZ56" s="47">
        <f t="shared" si="69"/>
        <v>425.13</v>
      </c>
      <c r="BA56" s="40"/>
      <c r="BB56" s="40"/>
      <c r="BC56" s="40"/>
      <c r="BD56" s="40"/>
      <c r="BE56" s="40"/>
      <c r="BF56" s="66"/>
      <c r="BG56" s="66"/>
      <c r="BH56" s="66"/>
      <c r="BI56" s="66"/>
      <c r="BJ56" s="66"/>
      <c r="BK56" s="40"/>
      <c r="BL56" s="40"/>
      <c r="BM56" s="44">
        <f t="shared" si="57"/>
        <v>0</v>
      </c>
      <c r="BN56" s="54"/>
      <c r="BO56" s="55">
        <f t="shared" si="40"/>
        <v>0</v>
      </c>
      <c r="BP56" s="127"/>
      <c r="BQ56" s="120"/>
      <c r="BR56" s="128">
        <v>111</v>
      </c>
      <c r="BS56" s="58">
        <f t="shared" si="41"/>
        <v>45.333333333333336</v>
      </c>
      <c r="BT56" s="58">
        <v>100</v>
      </c>
      <c r="BU56" s="420">
        <v>110</v>
      </c>
      <c r="BV56" s="415"/>
      <c r="BW56" s="122"/>
      <c r="BX56" s="54">
        <v>4.66</v>
      </c>
      <c r="BY56" s="54">
        <v>10.14</v>
      </c>
      <c r="BZ56" s="122"/>
      <c r="CA56" s="5">
        <f t="shared" si="42"/>
        <v>4.55</v>
      </c>
      <c r="CB56" s="54">
        <f t="shared" si="43"/>
        <v>3.780487804878049</v>
      </c>
      <c r="CC56" s="428"/>
      <c r="CD56" s="437">
        <f t="shared" si="36"/>
        <v>4.1652439024390242</v>
      </c>
      <c r="CE56" s="5">
        <f t="shared" si="37"/>
        <v>458.17682926829264</v>
      </c>
      <c r="CF56" s="551"/>
      <c r="CG56" s="441"/>
      <c r="CH56" s="497" t="str">
        <f t="shared" si="19"/>
        <v/>
      </c>
      <c r="CI56" s="54" t="str">
        <f t="shared" si="20"/>
        <v/>
      </c>
      <c r="CJ56" s="326" t="e">
        <f t="shared" si="21"/>
        <v>#VALUE!</v>
      </c>
      <c r="CK56" s="544"/>
      <c r="CL56" s="593"/>
    </row>
    <row r="57" spans="1:90" ht="13.15" customHeight="1" thickBot="1" x14ac:dyDescent="0.3">
      <c r="A57" s="537"/>
      <c r="B57" s="203"/>
      <c r="C57" s="539"/>
      <c r="D57" s="244">
        <v>51</v>
      </c>
      <c r="E57" s="176"/>
      <c r="F57" s="177" t="s">
        <v>56</v>
      </c>
      <c r="G57" s="209" t="s">
        <v>198</v>
      </c>
      <c r="H57" s="89"/>
      <c r="I57" s="89">
        <v>4.55</v>
      </c>
      <c r="J57" s="202"/>
      <c r="K57" s="89"/>
      <c r="L57" s="89">
        <f t="shared" si="56"/>
        <v>0</v>
      </c>
      <c r="M57" s="89"/>
      <c r="N57" s="178"/>
      <c r="O57" s="19"/>
      <c r="P57" s="19"/>
      <c r="Q57" s="20"/>
      <c r="R57" s="21"/>
      <c r="S57" s="179"/>
      <c r="T57" s="180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3">
        <f t="shared" si="68"/>
        <v>0</v>
      </c>
      <c r="AH57" s="93">
        <v>4.55</v>
      </c>
      <c r="AI57" s="93">
        <v>4.18</v>
      </c>
      <c r="AJ57" s="93">
        <f t="shared" si="39"/>
        <v>0</v>
      </c>
      <c r="AK57" s="92"/>
      <c r="AL57" s="92"/>
      <c r="AM57" s="92"/>
      <c r="AN57" s="92"/>
      <c r="AO57" s="92"/>
      <c r="AP57" s="95"/>
      <c r="AQ57" s="95"/>
      <c r="AR57" s="95"/>
      <c r="AS57" s="95"/>
      <c r="AT57" s="95"/>
      <c r="AU57" s="95"/>
      <c r="AV57" s="95"/>
      <c r="AW57" s="96">
        <f t="shared" si="67"/>
        <v>0</v>
      </c>
      <c r="AX57" s="193"/>
      <c r="AY57" s="94"/>
      <c r="AZ57" s="193">
        <f t="shared" si="69"/>
        <v>0</v>
      </c>
      <c r="BA57" s="92"/>
      <c r="BB57" s="92"/>
      <c r="BC57" s="92"/>
      <c r="BD57" s="92"/>
      <c r="BE57" s="92"/>
      <c r="BF57" s="98"/>
      <c r="BG57" s="98"/>
      <c r="BH57" s="98"/>
      <c r="BI57" s="98"/>
      <c r="BJ57" s="98"/>
      <c r="BK57" s="92"/>
      <c r="BL57" s="92"/>
      <c r="BM57" s="99">
        <f t="shared" si="57"/>
        <v>0</v>
      </c>
      <c r="BN57" s="100"/>
      <c r="BO57" s="101">
        <f t="shared" si="40"/>
        <v>0</v>
      </c>
      <c r="BP57" s="206"/>
      <c r="BQ57" s="180"/>
      <c r="BR57" s="182">
        <v>0</v>
      </c>
      <c r="BS57" s="94">
        <f t="shared" si="41"/>
        <v>0</v>
      </c>
      <c r="BT57" s="94">
        <f>BR57</f>
        <v>0</v>
      </c>
      <c r="BU57" s="421">
        <v>5</v>
      </c>
      <c r="BV57" s="416"/>
      <c r="BW57" s="183"/>
      <c r="BX57" s="100">
        <v>4.66</v>
      </c>
      <c r="BY57" s="100">
        <v>10.14</v>
      </c>
      <c r="BZ57" s="183"/>
      <c r="CA57" s="184">
        <f t="shared" si="42"/>
        <v>4.55</v>
      </c>
      <c r="CB57" s="100">
        <f t="shared" si="43"/>
        <v>4.18</v>
      </c>
      <c r="CC57" s="429"/>
      <c r="CD57" s="438">
        <f t="shared" si="36"/>
        <v>4.3650000000000002</v>
      </c>
      <c r="CE57" s="184">
        <f t="shared" si="37"/>
        <v>21.825000000000003</v>
      </c>
      <c r="CF57" s="552"/>
      <c r="CG57" s="443"/>
      <c r="CH57" s="498" t="str">
        <f t="shared" si="19"/>
        <v/>
      </c>
      <c r="CI57" s="100" t="str">
        <f t="shared" si="20"/>
        <v/>
      </c>
      <c r="CJ57" s="327" t="e">
        <f t="shared" si="21"/>
        <v>#VALUE!</v>
      </c>
      <c r="CK57" s="545"/>
      <c r="CL57" s="594"/>
    </row>
    <row r="58" spans="1:90" ht="13.15" customHeight="1" x14ac:dyDescent="0.25">
      <c r="A58" s="564" t="s">
        <v>27</v>
      </c>
      <c r="B58" s="216">
        <v>80</v>
      </c>
      <c r="C58" s="566">
        <v>6</v>
      </c>
      <c r="D58" s="331">
        <v>52</v>
      </c>
      <c r="E58" s="332" t="s">
        <v>107</v>
      </c>
      <c r="F58" s="333" t="s">
        <v>108</v>
      </c>
      <c r="G58" s="334" t="s">
        <v>198</v>
      </c>
      <c r="H58" s="335">
        <v>25</v>
      </c>
      <c r="I58" s="336"/>
      <c r="J58" s="337">
        <f t="shared" ref="J58:J65" si="70">K58/1.23</f>
        <v>16.260162601626018</v>
      </c>
      <c r="K58" s="336">
        <v>20</v>
      </c>
      <c r="L58" s="336">
        <f t="shared" si="56"/>
        <v>406.5040650406504</v>
      </c>
      <c r="M58" s="336">
        <f t="shared" ref="M58:M65" si="71">H58*K58</f>
        <v>500</v>
      </c>
      <c r="N58" s="338">
        <f t="shared" ref="N58:N65" si="72">K58*1.11</f>
        <v>22.200000000000003</v>
      </c>
      <c r="O58" s="339">
        <f t="shared" ref="O58:O65" si="73">K58*35%</f>
        <v>7</v>
      </c>
      <c r="P58" s="339">
        <f t="shared" ref="P58:P65" si="74">N58*H58</f>
        <v>555.00000000000011</v>
      </c>
      <c r="Q58" s="340">
        <f t="shared" ref="Q58:Q65" si="75">K58+O58</f>
        <v>27</v>
      </c>
      <c r="R58" s="341">
        <f t="shared" ref="R58:R65" si="76">Q58*H58</f>
        <v>675</v>
      </c>
      <c r="S58" s="342">
        <f t="shared" ref="S58:S65" si="77">K58*1.2</f>
        <v>24</v>
      </c>
      <c r="T58" s="343">
        <f t="shared" ref="T58:T65" si="78">H58*S58</f>
        <v>600</v>
      </c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>
        <v>6</v>
      </c>
      <c r="AG58" s="345">
        <f t="shared" si="68"/>
        <v>0</v>
      </c>
      <c r="AH58" s="346"/>
      <c r="AI58" s="346"/>
      <c r="AJ58" s="346">
        <f t="shared" si="39"/>
        <v>0</v>
      </c>
      <c r="AK58" s="344"/>
      <c r="AL58" s="344"/>
      <c r="AM58" s="344"/>
      <c r="AN58" s="344"/>
      <c r="AO58" s="344">
        <v>6</v>
      </c>
      <c r="AP58" s="347"/>
      <c r="AQ58" s="347"/>
      <c r="AR58" s="347"/>
      <c r="AS58" s="347"/>
      <c r="AT58" s="347"/>
      <c r="AU58" s="347"/>
      <c r="AV58" s="347"/>
      <c r="AW58" s="348">
        <f t="shared" si="67"/>
        <v>12</v>
      </c>
      <c r="AX58" s="349">
        <v>24</v>
      </c>
      <c r="AY58" s="348">
        <v>11.7</v>
      </c>
      <c r="AZ58" s="349">
        <f t="shared" si="69"/>
        <v>140.39999999999998</v>
      </c>
      <c r="BA58" s="344"/>
      <c r="BB58" s="344"/>
      <c r="BC58" s="344"/>
      <c r="BD58" s="344"/>
      <c r="BE58" s="344"/>
      <c r="BF58" s="350"/>
      <c r="BG58" s="350"/>
      <c r="BH58" s="350"/>
      <c r="BI58" s="350"/>
      <c r="BJ58" s="350"/>
      <c r="BK58" s="344"/>
      <c r="BL58" s="344"/>
      <c r="BM58" s="351">
        <f t="shared" si="57"/>
        <v>0</v>
      </c>
      <c r="BN58" s="359"/>
      <c r="BO58" s="352">
        <f t="shared" si="40"/>
        <v>0</v>
      </c>
      <c r="BP58" s="353"/>
      <c r="BQ58" s="343"/>
      <c r="BR58" s="401">
        <v>25</v>
      </c>
      <c r="BS58" s="346">
        <f t="shared" si="41"/>
        <v>12.333333333333334</v>
      </c>
      <c r="BT58" s="346">
        <f>BR58</f>
        <v>25</v>
      </c>
      <c r="BU58" s="422">
        <v>24</v>
      </c>
      <c r="BV58" s="418"/>
      <c r="BW58" s="360"/>
      <c r="BX58" s="359">
        <v>13.28</v>
      </c>
      <c r="BY58" s="359">
        <v>38.479999999999997</v>
      </c>
      <c r="BZ58" s="360"/>
      <c r="CA58" s="361">
        <f t="shared" si="42"/>
        <v>24</v>
      </c>
      <c r="CB58" s="359">
        <f t="shared" si="43"/>
        <v>11.7</v>
      </c>
      <c r="CC58" s="431"/>
      <c r="CD58" s="440">
        <f t="shared" si="36"/>
        <v>17.850000000000001</v>
      </c>
      <c r="CE58" s="361">
        <f t="shared" si="37"/>
        <v>428.40000000000003</v>
      </c>
      <c r="CF58" s="550">
        <f>SUM(CE58:CE63)</f>
        <v>1484.6759999999999</v>
      </c>
      <c r="CG58" s="445"/>
      <c r="CH58" s="497" t="str">
        <f t="shared" si="19"/>
        <v/>
      </c>
      <c r="CI58" s="359" t="str">
        <f t="shared" si="20"/>
        <v/>
      </c>
      <c r="CJ58" s="362" t="e">
        <f t="shared" si="21"/>
        <v>#VALUE!</v>
      </c>
      <c r="CK58" s="553" t="e">
        <f>SUM(CJ58:CJ63)</f>
        <v>#VALUE!</v>
      </c>
      <c r="CL58" s="642" t="e">
        <f>(CF58-CK58)/CF58</f>
        <v>#VALUE!</v>
      </c>
    </row>
    <row r="59" spans="1:90" ht="13.15" customHeight="1" x14ac:dyDescent="0.25">
      <c r="A59" s="536"/>
      <c r="B59" s="216">
        <v>80</v>
      </c>
      <c r="C59" s="538"/>
      <c r="D59" s="243">
        <v>53</v>
      </c>
      <c r="E59" s="117" t="s">
        <v>117</v>
      </c>
      <c r="F59" s="159" t="s">
        <v>118</v>
      </c>
      <c r="G59" s="208" t="s">
        <v>198</v>
      </c>
      <c r="H59" s="9">
        <v>5</v>
      </c>
      <c r="I59" s="71"/>
      <c r="J59" s="72">
        <f t="shared" si="70"/>
        <v>21.043360433604338</v>
      </c>
      <c r="K59" s="71">
        <v>25.883333333333336</v>
      </c>
      <c r="L59" s="71">
        <f t="shared" si="56"/>
        <v>105.2168021680217</v>
      </c>
      <c r="M59" s="71">
        <f t="shared" si="71"/>
        <v>129.41666666666669</v>
      </c>
      <c r="N59" s="123">
        <f t="shared" si="72"/>
        <v>28.730500000000006</v>
      </c>
      <c r="O59" s="10">
        <f t="shared" si="73"/>
        <v>9.0591666666666679</v>
      </c>
      <c r="P59" s="10">
        <f t="shared" si="74"/>
        <v>143.65250000000003</v>
      </c>
      <c r="Q59" s="11">
        <f t="shared" si="75"/>
        <v>34.942500000000003</v>
      </c>
      <c r="R59" s="12">
        <f t="shared" si="76"/>
        <v>174.71250000000001</v>
      </c>
      <c r="S59" s="4">
        <f t="shared" si="77"/>
        <v>31.060000000000002</v>
      </c>
      <c r="T59" s="120">
        <f t="shared" si="78"/>
        <v>155.30000000000001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>
        <f t="shared" si="68"/>
        <v>0</v>
      </c>
      <c r="AH59" s="58"/>
      <c r="AI59" s="58"/>
      <c r="AJ59" s="58">
        <f t="shared" si="39"/>
        <v>0</v>
      </c>
      <c r="AK59" s="40"/>
      <c r="AL59" s="40"/>
      <c r="AM59" s="40"/>
      <c r="AN59" s="40"/>
      <c r="AO59" s="40"/>
      <c r="AP59" s="49"/>
      <c r="AQ59" s="49"/>
      <c r="AR59" s="49"/>
      <c r="AS59" s="49"/>
      <c r="AT59" s="49"/>
      <c r="AU59" s="49"/>
      <c r="AV59" s="49"/>
      <c r="AW59" s="42">
        <f t="shared" si="67"/>
        <v>0</v>
      </c>
      <c r="AX59" s="47">
        <v>31.06</v>
      </c>
      <c r="AY59" s="43">
        <v>14.49</v>
      </c>
      <c r="AZ59" s="47">
        <f t="shared" si="69"/>
        <v>0</v>
      </c>
      <c r="BA59" s="67"/>
      <c r="BB59" s="67"/>
      <c r="BC59" s="67"/>
      <c r="BD59" s="67"/>
      <c r="BE59" s="67"/>
      <c r="BF59" s="66"/>
      <c r="BG59" s="66"/>
      <c r="BH59" s="66"/>
      <c r="BI59" s="66"/>
      <c r="BJ59" s="66"/>
      <c r="BK59" s="67"/>
      <c r="BL59" s="67"/>
      <c r="BM59" s="44">
        <f t="shared" si="57"/>
        <v>0</v>
      </c>
      <c r="BN59" s="56"/>
      <c r="BO59" s="55">
        <f t="shared" si="40"/>
        <v>0</v>
      </c>
      <c r="BP59" s="124"/>
      <c r="BQ59" s="120"/>
      <c r="BR59" s="121">
        <v>5</v>
      </c>
      <c r="BS59" s="58">
        <f t="shared" si="41"/>
        <v>1.6666666666666667</v>
      </c>
      <c r="BT59" s="58">
        <f>BR59</f>
        <v>5</v>
      </c>
      <c r="BU59" s="420">
        <v>12</v>
      </c>
      <c r="BV59" s="415"/>
      <c r="BW59" s="122"/>
      <c r="BX59" s="54">
        <v>16.239999999999998</v>
      </c>
      <c r="BY59" s="54">
        <v>47.06</v>
      </c>
      <c r="BZ59" s="122"/>
      <c r="CA59" s="5">
        <f t="shared" si="42"/>
        <v>31.06</v>
      </c>
      <c r="CB59" s="54">
        <f t="shared" si="43"/>
        <v>14.49</v>
      </c>
      <c r="CC59" s="428"/>
      <c r="CD59" s="437">
        <f t="shared" si="36"/>
        <v>22.774999999999999</v>
      </c>
      <c r="CE59" s="5">
        <f t="shared" si="37"/>
        <v>273.29999999999995</v>
      </c>
      <c r="CF59" s="551"/>
      <c r="CG59" s="441"/>
      <c r="CH59" s="497" t="str">
        <f t="shared" si="19"/>
        <v/>
      </c>
      <c r="CI59" s="54" t="str">
        <f t="shared" si="20"/>
        <v/>
      </c>
      <c r="CJ59" s="326" t="e">
        <f t="shared" si="21"/>
        <v>#VALUE!</v>
      </c>
      <c r="CK59" s="544"/>
      <c r="CL59" s="593"/>
    </row>
    <row r="60" spans="1:90" ht="13.15" customHeight="1" x14ac:dyDescent="0.25">
      <c r="A60" s="536"/>
      <c r="B60" s="216">
        <v>80</v>
      </c>
      <c r="C60" s="538"/>
      <c r="D60" s="243">
        <v>54</v>
      </c>
      <c r="E60" s="117" t="s">
        <v>125</v>
      </c>
      <c r="F60" s="159" t="s">
        <v>126</v>
      </c>
      <c r="G60" s="208" t="s">
        <v>198</v>
      </c>
      <c r="H60" s="9">
        <v>5</v>
      </c>
      <c r="I60" s="71"/>
      <c r="J60" s="72">
        <f t="shared" si="70"/>
        <v>27.235772357723576</v>
      </c>
      <c r="K60" s="71">
        <v>33.5</v>
      </c>
      <c r="L60" s="71">
        <f t="shared" si="56"/>
        <v>136.17886178861789</v>
      </c>
      <c r="M60" s="71">
        <f t="shared" si="71"/>
        <v>167.5</v>
      </c>
      <c r="N60" s="123">
        <f t="shared" si="72"/>
        <v>37.185000000000002</v>
      </c>
      <c r="O60" s="10">
        <f t="shared" si="73"/>
        <v>11.725</v>
      </c>
      <c r="P60" s="10">
        <f t="shared" si="74"/>
        <v>185.92500000000001</v>
      </c>
      <c r="Q60" s="11">
        <f t="shared" si="75"/>
        <v>45.225000000000001</v>
      </c>
      <c r="R60" s="12">
        <f t="shared" si="76"/>
        <v>226.125</v>
      </c>
      <c r="S60" s="4">
        <f t="shared" si="77"/>
        <v>40.199999999999996</v>
      </c>
      <c r="T60" s="120">
        <f t="shared" si="78"/>
        <v>200.99999999999997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>
        <f t="shared" si="68"/>
        <v>0</v>
      </c>
      <c r="AH60" s="58"/>
      <c r="AI60" s="58"/>
      <c r="AJ60" s="58">
        <f t="shared" si="39"/>
        <v>0</v>
      </c>
      <c r="AK60" s="40">
        <v>6</v>
      </c>
      <c r="AL60" s="40">
        <v>6</v>
      </c>
      <c r="AM60" s="40">
        <v>6</v>
      </c>
      <c r="AN60" s="40">
        <v>6</v>
      </c>
      <c r="AO60" s="40"/>
      <c r="AP60" s="49"/>
      <c r="AQ60" s="49"/>
      <c r="AR60" s="49"/>
      <c r="AS60" s="49"/>
      <c r="AT60" s="49"/>
      <c r="AU60" s="49"/>
      <c r="AV60" s="49"/>
      <c r="AW60" s="42">
        <f t="shared" si="67"/>
        <v>24</v>
      </c>
      <c r="AX60" s="47">
        <v>40.200000000000003</v>
      </c>
      <c r="AY60" s="47">
        <v>18.07</v>
      </c>
      <c r="AZ60" s="47">
        <f t="shared" si="69"/>
        <v>433.68</v>
      </c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44">
        <f t="shared" si="57"/>
        <v>0</v>
      </c>
      <c r="BN60" s="55"/>
      <c r="BO60" s="55">
        <f t="shared" si="40"/>
        <v>0</v>
      </c>
      <c r="BP60" s="124"/>
      <c r="BQ60" s="120"/>
      <c r="BR60" s="128">
        <v>24</v>
      </c>
      <c r="BS60" s="58">
        <f t="shared" si="41"/>
        <v>9.6666666666666661</v>
      </c>
      <c r="BT60" s="58">
        <v>20</v>
      </c>
      <c r="BU60" s="420">
        <v>24</v>
      </c>
      <c r="BV60" s="415"/>
      <c r="BW60" s="122"/>
      <c r="BX60" s="54">
        <v>20.98</v>
      </c>
      <c r="BY60" s="54">
        <v>60.82</v>
      </c>
      <c r="BZ60" s="122"/>
      <c r="CA60" s="5">
        <f t="shared" si="42"/>
        <v>40.200000000000003</v>
      </c>
      <c r="CB60" s="54">
        <f t="shared" si="43"/>
        <v>18.07</v>
      </c>
      <c r="CC60" s="428"/>
      <c r="CD60" s="437">
        <f t="shared" si="36"/>
        <v>29.135000000000002</v>
      </c>
      <c r="CE60" s="5">
        <f t="shared" si="37"/>
        <v>699.24</v>
      </c>
      <c r="CF60" s="551"/>
      <c r="CG60" s="441"/>
      <c r="CH60" s="497" t="str">
        <f t="shared" si="19"/>
        <v/>
      </c>
      <c r="CI60" s="54" t="str">
        <f t="shared" si="20"/>
        <v/>
      </c>
      <c r="CJ60" s="326" t="e">
        <f t="shared" si="21"/>
        <v>#VALUE!</v>
      </c>
      <c r="CK60" s="544"/>
      <c r="CL60" s="593"/>
    </row>
    <row r="61" spans="1:90" ht="13.15" customHeight="1" x14ac:dyDescent="0.25">
      <c r="A61" s="536"/>
      <c r="B61" s="216">
        <v>80</v>
      </c>
      <c r="C61" s="538"/>
      <c r="D61" s="243">
        <v>55</v>
      </c>
      <c r="E61" s="117" t="s">
        <v>151</v>
      </c>
      <c r="F61" s="159" t="s">
        <v>152</v>
      </c>
      <c r="G61" s="208" t="s">
        <v>198</v>
      </c>
      <c r="H61" s="9">
        <v>5</v>
      </c>
      <c r="I61" s="71"/>
      <c r="J61" s="72">
        <f t="shared" si="70"/>
        <v>1.3766937669376693</v>
      </c>
      <c r="K61" s="71">
        <v>1.6933333333333334</v>
      </c>
      <c r="L61" s="71">
        <f t="shared" si="56"/>
        <v>6.8834688346883475</v>
      </c>
      <c r="M61" s="71">
        <f t="shared" si="71"/>
        <v>8.4666666666666668</v>
      </c>
      <c r="N61" s="123">
        <f t="shared" si="72"/>
        <v>1.8796000000000002</v>
      </c>
      <c r="O61" s="10">
        <f t="shared" si="73"/>
        <v>0.59266666666666667</v>
      </c>
      <c r="P61" s="10">
        <f t="shared" si="74"/>
        <v>9.3980000000000015</v>
      </c>
      <c r="Q61" s="11">
        <f t="shared" si="75"/>
        <v>2.286</v>
      </c>
      <c r="R61" s="12">
        <f t="shared" si="76"/>
        <v>11.43</v>
      </c>
      <c r="S61" s="4">
        <f t="shared" si="77"/>
        <v>2.032</v>
      </c>
      <c r="T61" s="120">
        <f t="shared" si="78"/>
        <v>10.16</v>
      </c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>
        <f t="shared" si="68"/>
        <v>0</v>
      </c>
      <c r="AH61" s="58"/>
      <c r="AI61" s="58"/>
      <c r="AJ61" s="58">
        <f t="shared" si="39"/>
        <v>0</v>
      </c>
      <c r="AK61" s="40"/>
      <c r="AL61" s="40"/>
      <c r="AM61" s="40"/>
      <c r="AN61" s="40"/>
      <c r="AO61" s="40"/>
      <c r="AP61" s="49"/>
      <c r="AQ61" s="49"/>
      <c r="AR61" s="49"/>
      <c r="AS61" s="49"/>
      <c r="AT61" s="49"/>
      <c r="AU61" s="49"/>
      <c r="AV61" s="49"/>
      <c r="AW61" s="42">
        <f t="shared" si="67"/>
        <v>0</v>
      </c>
      <c r="AX61" s="47">
        <v>2.032</v>
      </c>
      <c r="AY61" s="43">
        <v>1.19</v>
      </c>
      <c r="AZ61" s="47">
        <f t="shared" si="69"/>
        <v>0</v>
      </c>
      <c r="BA61" s="67"/>
      <c r="BB61" s="67"/>
      <c r="BC61" s="67"/>
      <c r="BD61" s="67"/>
      <c r="BE61" s="67"/>
      <c r="BF61" s="66"/>
      <c r="BG61" s="66"/>
      <c r="BH61" s="66"/>
      <c r="BI61" s="66"/>
      <c r="BJ61" s="66"/>
      <c r="BK61" s="67"/>
      <c r="BL61" s="67"/>
      <c r="BM61" s="44">
        <f t="shared" si="57"/>
        <v>0</v>
      </c>
      <c r="BN61" s="56"/>
      <c r="BO61" s="55">
        <f t="shared" si="40"/>
        <v>0</v>
      </c>
      <c r="BP61" s="124"/>
      <c r="BQ61" s="120"/>
      <c r="BR61" s="121">
        <v>5</v>
      </c>
      <c r="BS61" s="58">
        <f t="shared" si="41"/>
        <v>1.6666666666666667</v>
      </c>
      <c r="BT61" s="58">
        <f>BR61</f>
        <v>5</v>
      </c>
      <c r="BU61" s="420">
        <v>12</v>
      </c>
      <c r="BV61" s="415"/>
      <c r="BW61" s="122"/>
      <c r="BX61" s="54">
        <v>1.06</v>
      </c>
      <c r="BY61" s="54">
        <v>3.08</v>
      </c>
      <c r="BZ61" s="122"/>
      <c r="CA61" s="5">
        <f t="shared" si="42"/>
        <v>2.032</v>
      </c>
      <c r="CB61" s="54">
        <f t="shared" si="43"/>
        <v>1.06</v>
      </c>
      <c r="CC61" s="428"/>
      <c r="CD61" s="437">
        <f t="shared" si="36"/>
        <v>1.546</v>
      </c>
      <c r="CE61" s="5">
        <f t="shared" si="37"/>
        <v>18.552</v>
      </c>
      <c r="CF61" s="551"/>
      <c r="CG61" s="441"/>
      <c r="CH61" s="497" t="str">
        <f t="shared" si="19"/>
        <v/>
      </c>
      <c r="CI61" s="54" t="str">
        <f t="shared" si="20"/>
        <v/>
      </c>
      <c r="CJ61" s="326" t="e">
        <f t="shared" si="21"/>
        <v>#VALUE!</v>
      </c>
      <c r="CK61" s="544"/>
      <c r="CL61" s="593"/>
    </row>
    <row r="62" spans="1:90" ht="13.15" customHeight="1" x14ac:dyDescent="0.25">
      <c r="A62" s="536"/>
      <c r="B62" s="216">
        <v>80</v>
      </c>
      <c r="C62" s="538"/>
      <c r="D62" s="243">
        <v>56</v>
      </c>
      <c r="E62" s="117" t="s">
        <v>158</v>
      </c>
      <c r="F62" s="159" t="s">
        <v>159</v>
      </c>
      <c r="G62" s="208" t="s">
        <v>198</v>
      </c>
      <c r="H62" s="9">
        <v>5</v>
      </c>
      <c r="I62" s="71"/>
      <c r="J62" s="72">
        <f t="shared" si="70"/>
        <v>1.981029810298103</v>
      </c>
      <c r="K62" s="71">
        <v>2.4366666666666665</v>
      </c>
      <c r="L62" s="71">
        <f t="shared" si="56"/>
        <v>9.9051490514905147</v>
      </c>
      <c r="M62" s="71">
        <f t="shared" si="71"/>
        <v>12.183333333333334</v>
      </c>
      <c r="N62" s="123">
        <f t="shared" si="72"/>
        <v>2.7046999999999999</v>
      </c>
      <c r="O62" s="10">
        <f t="shared" si="73"/>
        <v>0.85283333333333322</v>
      </c>
      <c r="P62" s="10">
        <f t="shared" si="74"/>
        <v>13.523499999999999</v>
      </c>
      <c r="Q62" s="11">
        <f t="shared" si="75"/>
        <v>3.2894999999999999</v>
      </c>
      <c r="R62" s="12">
        <f t="shared" si="76"/>
        <v>16.447499999999998</v>
      </c>
      <c r="S62" s="4">
        <f t="shared" si="77"/>
        <v>2.9239999999999999</v>
      </c>
      <c r="T62" s="120">
        <f t="shared" si="78"/>
        <v>14.62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>
        <f t="shared" si="68"/>
        <v>0</v>
      </c>
      <c r="AH62" s="58"/>
      <c r="AI62" s="58"/>
      <c r="AJ62" s="58">
        <f t="shared" ref="AJ62:AJ95" si="79">AG62*AI62</f>
        <v>0</v>
      </c>
      <c r="AK62" s="40"/>
      <c r="AL62" s="40"/>
      <c r="AM62" s="40"/>
      <c r="AN62" s="40"/>
      <c r="AO62" s="40"/>
      <c r="AP62" s="49"/>
      <c r="AQ62" s="49"/>
      <c r="AR62" s="49"/>
      <c r="AS62" s="49"/>
      <c r="AT62" s="49"/>
      <c r="AU62" s="49"/>
      <c r="AV62" s="49"/>
      <c r="AW62" s="42">
        <f t="shared" si="67"/>
        <v>0</v>
      </c>
      <c r="AX62" s="47">
        <v>2.9239999999999999</v>
      </c>
      <c r="AY62" s="43">
        <v>1.7</v>
      </c>
      <c r="AZ62" s="47">
        <f t="shared" si="69"/>
        <v>0</v>
      </c>
      <c r="BA62" s="67"/>
      <c r="BB62" s="67"/>
      <c r="BC62" s="67"/>
      <c r="BD62" s="67"/>
      <c r="BE62" s="67"/>
      <c r="BF62" s="66"/>
      <c r="BG62" s="66"/>
      <c r="BH62" s="66"/>
      <c r="BI62" s="66"/>
      <c r="BJ62" s="66"/>
      <c r="BK62" s="67"/>
      <c r="BL62" s="67"/>
      <c r="BM62" s="44">
        <f t="shared" si="57"/>
        <v>0</v>
      </c>
      <c r="BN62" s="56"/>
      <c r="BO62" s="55">
        <f t="shared" ref="BO62:BO95" si="80">BM62*BN62</f>
        <v>0</v>
      </c>
      <c r="BP62" s="124"/>
      <c r="BQ62" s="120"/>
      <c r="BR62" s="121">
        <v>5</v>
      </c>
      <c r="BS62" s="58">
        <f t="shared" si="41"/>
        <v>1.6666666666666667</v>
      </c>
      <c r="BT62" s="58">
        <f t="shared" ref="BT62:BT72" si="81">BR62</f>
        <v>5</v>
      </c>
      <c r="BU62" s="420">
        <v>12</v>
      </c>
      <c r="BV62" s="415"/>
      <c r="BW62" s="122"/>
      <c r="BX62" s="54">
        <v>1.53</v>
      </c>
      <c r="BY62" s="54">
        <v>4.43</v>
      </c>
      <c r="BZ62" s="122"/>
      <c r="CA62" s="5">
        <f t="shared" si="42"/>
        <v>2.9239999999999999</v>
      </c>
      <c r="CB62" s="54">
        <f t="shared" si="43"/>
        <v>1.53</v>
      </c>
      <c r="CC62" s="428"/>
      <c r="CD62" s="437">
        <f t="shared" si="36"/>
        <v>2.2269999999999999</v>
      </c>
      <c r="CE62" s="5">
        <f t="shared" si="37"/>
        <v>26.723999999999997</v>
      </c>
      <c r="CF62" s="551"/>
      <c r="CG62" s="441"/>
      <c r="CH62" s="497" t="str">
        <f t="shared" si="19"/>
        <v/>
      </c>
      <c r="CI62" s="54" t="str">
        <f t="shared" si="20"/>
        <v/>
      </c>
      <c r="CJ62" s="326" t="e">
        <f t="shared" si="21"/>
        <v>#VALUE!</v>
      </c>
      <c r="CK62" s="544"/>
      <c r="CL62" s="593"/>
    </row>
    <row r="63" spans="1:90" ht="13.15" customHeight="1" thickBot="1" x14ac:dyDescent="0.3">
      <c r="A63" s="565"/>
      <c r="B63" s="216">
        <v>80</v>
      </c>
      <c r="C63" s="567"/>
      <c r="D63" s="379">
        <v>57</v>
      </c>
      <c r="E63" s="487" t="s">
        <v>164</v>
      </c>
      <c r="F63" s="488" t="s">
        <v>165</v>
      </c>
      <c r="G63" s="380" t="s">
        <v>198</v>
      </c>
      <c r="H63" s="381">
        <v>5</v>
      </c>
      <c r="I63" s="489"/>
      <c r="J63" s="490">
        <f t="shared" si="70"/>
        <v>2.8523035230352303</v>
      </c>
      <c r="K63" s="489">
        <v>3.5083333333333333</v>
      </c>
      <c r="L63" s="489">
        <f t="shared" si="56"/>
        <v>14.261517615176153</v>
      </c>
      <c r="M63" s="489">
        <f t="shared" si="71"/>
        <v>17.541666666666668</v>
      </c>
      <c r="N63" s="382">
        <f t="shared" si="72"/>
        <v>3.8942500000000004</v>
      </c>
      <c r="O63" s="383">
        <f t="shared" si="73"/>
        <v>1.2279166666666665</v>
      </c>
      <c r="P63" s="383">
        <f t="shared" si="74"/>
        <v>19.471250000000001</v>
      </c>
      <c r="Q63" s="384">
        <f t="shared" si="75"/>
        <v>4.7362500000000001</v>
      </c>
      <c r="R63" s="385">
        <f t="shared" si="76"/>
        <v>23.681249999999999</v>
      </c>
      <c r="S63" s="386">
        <f t="shared" si="77"/>
        <v>4.21</v>
      </c>
      <c r="T63" s="387">
        <f t="shared" si="78"/>
        <v>21.05</v>
      </c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9">
        <f t="shared" si="68"/>
        <v>0</v>
      </c>
      <c r="AH63" s="392"/>
      <c r="AI63" s="392"/>
      <c r="AJ63" s="392">
        <f t="shared" si="79"/>
        <v>0</v>
      </c>
      <c r="AK63" s="388"/>
      <c r="AL63" s="388"/>
      <c r="AM63" s="388"/>
      <c r="AN63" s="388"/>
      <c r="AO63" s="388"/>
      <c r="AP63" s="390"/>
      <c r="AQ63" s="390"/>
      <c r="AR63" s="390"/>
      <c r="AS63" s="390"/>
      <c r="AT63" s="390"/>
      <c r="AU63" s="390"/>
      <c r="AV63" s="390"/>
      <c r="AW63" s="391">
        <f t="shared" si="67"/>
        <v>0</v>
      </c>
      <c r="AX63" s="491">
        <v>4.21</v>
      </c>
      <c r="AY63" s="492">
        <v>2.44</v>
      </c>
      <c r="AZ63" s="491">
        <f t="shared" si="69"/>
        <v>0</v>
      </c>
      <c r="BA63" s="400"/>
      <c r="BB63" s="400"/>
      <c r="BC63" s="400"/>
      <c r="BD63" s="400"/>
      <c r="BE63" s="400"/>
      <c r="BF63" s="393"/>
      <c r="BG63" s="393"/>
      <c r="BH63" s="393"/>
      <c r="BI63" s="393"/>
      <c r="BJ63" s="393"/>
      <c r="BK63" s="400"/>
      <c r="BL63" s="400"/>
      <c r="BM63" s="394">
        <f t="shared" si="57"/>
        <v>0</v>
      </c>
      <c r="BN63" s="493"/>
      <c r="BO63" s="494">
        <f t="shared" si="80"/>
        <v>0</v>
      </c>
      <c r="BP63" s="495"/>
      <c r="BQ63" s="387"/>
      <c r="BR63" s="396">
        <v>5</v>
      </c>
      <c r="BS63" s="392">
        <f t="shared" si="41"/>
        <v>1.6666666666666667</v>
      </c>
      <c r="BT63" s="392">
        <f t="shared" si="81"/>
        <v>5</v>
      </c>
      <c r="BU63" s="423">
        <v>12</v>
      </c>
      <c r="BV63" s="417"/>
      <c r="BW63" s="397"/>
      <c r="BX63" s="395">
        <v>2.2000000000000002</v>
      </c>
      <c r="BY63" s="395">
        <v>6.38</v>
      </c>
      <c r="BZ63" s="397"/>
      <c r="CA63" s="398">
        <f t="shared" si="42"/>
        <v>4.21</v>
      </c>
      <c r="CB63" s="395">
        <f t="shared" si="43"/>
        <v>2.2000000000000002</v>
      </c>
      <c r="CC63" s="430"/>
      <c r="CD63" s="439">
        <f t="shared" si="36"/>
        <v>3.2050000000000001</v>
      </c>
      <c r="CE63" s="398">
        <f t="shared" si="37"/>
        <v>38.46</v>
      </c>
      <c r="CF63" s="551"/>
      <c r="CG63" s="444"/>
      <c r="CH63" s="500" t="str">
        <f t="shared" si="19"/>
        <v/>
      </c>
      <c r="CI63" s="395" t="str">
        <f t="shared" si="20"/>
        <v/>
      </c>
      <c r="CJ63" s="399" t="e">
        <f t="shared" si="21"/>
        <v>#VALUE!</v>
      </c>
      <c r="CK63" s="544"/>
      <c r="CL63" s="593"/>
    </row>
    <row r="64" spans="1:90" ht="13.15" customHeight="1" x14ac:dyDescent="0.25">
      <c r="A64" s="525" t="s">
        <v>28</v>
      </c>
      <c r="B64" s="217">
        <v>81</v>
      </c>
      <c r="C64" s="528">
        <v>7</v>
      </c>
      <c r="D64" s="242">
        <v>58</v>
      </c>
      <c r="E64" s="167" t="s">
        <v>91</v>
      </c>
      <c r="F64" s="168" t="s">
        <v>92</v>
      </c>
      <c r="G64" s="207" t="s">
        <v>198</v>
      </c>
      <c r="H64" s="80">
        <v>15</v>
      </c>
      <c r="I64" s="103"/>
      <c r="J64" s="104">
        <f t="shared" si="70"/>
        <v>8.3739837398373975</v>
      </c>
      <c r="K64" s="103">
        <v>10.299999999999999</v>
      </c>
      <c r="L64" s="103">
        <f t="shared" si="56"/>
        <v>125.60975609756096</v>
      </c>
      <c r="M64" s="103">
        <f t="shared" si="71"/>
        <v>154.49999999999997</v>
      </c>
      <c r="N64" s="185">
        <f t="shared" si="72"/>
        <v>11.433</v>
      </c>
      <c r="O64" s="22">
        <f t="shared" si="73"/>
        <v>3.6049999999999995</v>
      </c>
      <c r="P64" s="22">
        <f t="shared" si="74"/>
        <v>171.495</v>
      </c>
      <c r="Q64" s="23">
        <f t="shared" si="75"/>
        <v>13.904999999999998</v>
      </c>
      <c r="R64" s="24">
        <f t="shared" si="76"/>
        <v>208.57499999999996</v>
      </c>
      <c r="S64" s="82">
        <f t="shared" si="77"/>
        <v>12.359999999999998</v>
      </c>
      <c r="T64" s="170">
        <f t="shared" si="78"/>
        <v>185.39999999999998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>
        <f t="shared" si="68"/>
        <v>0</v>
      </c>
      <c r="AH64" s="172"/>
      <c r="AI64" s="172"/>
      <c r="AJ64" s="172">
        <f t="shared" si="79"/>
        <v>0</v>
      </c>
      <c r="AK64" s="83"/>
      <c r="AL64" s="83"/>
      <c r="AM64" s="83"/>
      <c r="AN64" s="83"/>
      <c r="AO64" s="83"/>
      <c r="AP64" s="85"/>
      <c r="AQ64" s="85"/>
      <c r="AR64" s="85"/>
      <c r="AS64" s="85"/>
      <c r="AT64" s="85"/>
      <c r="AU64" s="85"/>
      <c r="AV64" s="85"/>
      <c r="AW64" s="86">
        <f t="shared" si="67"/>
        <v>0</v>
      </c>
      <c r="AX64" s="105">
        <v>12.36</v>
      </c>
      <c r="AY64" s="106">
        <v>5.63</v>
      </c>
      <c r="AZ64" s="105">
        <f t="shared" si="69"/>
        <v>0</v>
      </c>
      <c r="BA64" s="107"/>
      <c r="BB64" s="107"/>
      <c r="BC64" s="107"/>
      <c r="BD64" s="107"/>
      <c r="BE64" s="107"/>
      <c r="BF64" s="108"/>
      <c r="BG64" s="108"/>
      <c r="BH64" s="108"/>
      <c r="BI64" s="108"/>
      <c r="BJ64" s="108"/>
      <c r="BK64" s="107"/>
      <c r="BL64" s="107"/>
      <c r="BM64" s="88">
        <f t="shared" si="57"/>
        <v>0</v>
      </c>
      <c r="BN64" s="109"/>
      <c r="BO64" s="110">
        <f t="shared" si="80"/>
        <v>0</v>
      </c>
      <c r="BP64" s="187"/>
      <c r="BQ64" s="170"/>
      <c r="BR64" s="171">
        <v>15</v>
      </c>
      <c r="BS64" s="172">
        <f t="shared" si="41"/>
        <v>5</v>
      </c>
      <c r="BT64" s="172">
        <f t="shared" si="81"/>
        <v>15</v>
      </c>
      <c r="BU64" s="419">
        <v>18</v>
      </c>
      <c r="BV64" s="414"/>
      <c r="BW64" s="174"/>
      <c r="BX64" s="173">
        <v>6.46</v>
      </c>
      <c r="BY64" s="173">
        <v>18.72</v>
      </c>
      <c r="BZ64" s="174"/>
      <c r="CA64" s="175">
        <f t="shared" si="42"/>
        <v>12.36</v>
      </c>
      <c r="CB64" s="173">
        <f t="shared" si="43"/>
        <v>5.63</v>
      </c>
      <c r="CC64" s="427"/>
      <c r="CD64" s="436">
        <f t="shared" si="36"/>
        <v>8.9949999999999992</v>
      </c>
      <c r="CE64" s="175">
        <f t="shared" si="37"/>
        <v>161.91</v>
      </c>
      <c r="CF64" s="576">
        <f>SUM(CE64:CE68)</f>
        <v>4834.25</v>
      </c>
      <c r="CG64" s="442"/>
      <c r="CH64" s="499" t="str">
        <f t="shared" si="19"/>
        <v/>
      </c>
      <c r="CI64" s="173" t="str">
        <f t="shared" si="20"/>
        <v/>
      </c>
      <c r="CJ64" s="325" t="e">
        <f t="shared" si="21"/>
        <v>#VALUE!</v>
      </c>
      <c r="CK64" s="543" t="e">
        <f>SUM(CJ64:CJ68)</f>
        <v>#VALUE!</v>
      </c>
      <c r="CL64" s="592" t="e">
        <f>(CF64-CK64)/CF64</f>
        <v>#VALUE!</v>
      </c>
    </row>
    <row r="65" spans="1:90" ht="13.15" customHeight="1" x14ac:dyDescent="0.25">
      <c r="A65" s="526"/>
      <c r="B65" s="218">
        <v>81</v>
      </c>
      <c r="C65" s="529"/>
      <c r="D65" s="243">
        <v>59</v>
      </c>
      <c r="E65" s="117" t="s">
        <v>95</v>
      </c>
      <c r="F65" s="159" t="s">
        <v>96</v>
      </c>
      <c r="G65" s="208" t="s">
        <v>198</v>
      </c>
      <c r="H65" s="9">
        <v>25</v>
      </c>
      <c r="I65" s="9">
        <v>13.4</v>
      </c>
      <c r="J65" s="39">
        <f t="shared" si="70"/>
        <v>9.0243902439024382</v>
      </c>
      <c r="K65" s="9">
        <v>11.1</v>
      </c>
      <c r="L65" s="9">
        <f t="shared" si="56"/>
        <v>225.60975609756099</v>
      </c>
      <c r="M65" s="9">
        <f t="shared" si="71"/>
        <v>277.5</v>
      </c>
      <c r="N65" s="123">
        <f t="shared" si="72"/>
        <v>12.321000000000002</v>
      </c>
      <c r="O65" s="10">
        <f t="shared" si="73"/>
        <v>3.8849999999999998</v>
      </c>
      <c r="P65" s="10">
        <f t="shared" si="74"/>
        <v>308.02500000000003</v>
      </c>
      <c r="Q65" s="11">
        <f t="shared" si="75"/>
        <v>14.984999999999999</v>
      </c>
      <c r="R65" s="12">
        <f t="shared" si="76"/>
        <v>374.625</v>
      </c>
      <c r="S65" s="4">
        <f t="shared" si="77"/>
        <v>13.319999999999999</v>
      </c>
      <c r="T65" s="120">
        <f t="shared" si="78"/>
        <v>332.99999999999994</v>
      </c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>
        <f t="shared" si="68"/>
        <v>0</v>
      </c>
      <c r="AH65" s="41">
        <v>13.4</v>
      </c>
      <c r="AI65" s="41">
        <v>7.7</v>
      </c>
      <c r="AJ65" s="41">
        <f t="shared" si="79"/>
        <v>0</v>
      </c>
      <c r="AK65" s="40"/>
      <c r="AL65" s="40"/>
      <c r="AM65" s="40"/>
      <c r="AN65" s="40"/>
      <c r="AO65" s="40"/>
      <c r="AP65" s="49"/>
      <c r="AQ65" s="49"/>
      <c r="AR65" s="49"/>
      <c r="AS65" s="49"/>
      <c r="AT65" s="49"/>
      <c r="AU65" s="49"/>
      <c r="AV65" s="49"/>
      <c r="AW65" s="42">
        <f t="shared" si="67"/>
        <v>0</v>
      </c>
      <c r="AX65" s="47">
        <v>13.32</v>
      </c>
      <c r="AY65" s="43">
        <v>7.37</v>
      </c>
      <c r="AZ65" s="47">
        <f t="shared" si="69"/>
        <v>0</v>
      </c>
      <c r="BA65" s="67"/>
      <c r="BB65" s="67"/>
      <c r="BC65" s="67"/>
      <c r="BD65" s="67"/>
      <c r="BE65" s="67"/>
      <c r="BF65" s="66"/>
      <c r="BG65" s="66"/>
      <c r="BH65" s="66"/>
      <c r="BI65" s="66"/>
      <c r="BJ65" s="66"/>
      <c r="BK65" s="67"/>
      <c r="BL65" s="67"/>
      <c r="BM65" s="44">
        <f t="shared" si="57"/>
        <v>0</v>
      </c>
      <c r="BN65" s="56"/>
      <c r="BO65" s="55">
        <f t="shared" si="80"/>
        <v>0</v>
      </c>
      <c r="BP65" s="124"/>
      <c r="BQ65" s="120"/>
      <c r="BR65" s="121">
        <v>25</v>
      </c>
      <c r="BS65" s="58">
        <f t="shared" si="41"/>
        <v>8.3333333333333339</v>
      </c>
      <c r="BT65" s="58">
        <f t="shared" si="81"/>
        <v>25</v>
      </c>
      <c r="BU65" s="420">
        <v>24</v>
      </c>
      <c r="BV65" s="415"/>
      <c r="BW65" s="122"/>
      <c r="BX65" s="54">
        <v>8.42</v>
      </c>
      <c r="BY65" s="54">
        <v>24.41</v>
      </c>
      <c r="BZ65" s="122"/>
      <c r="CA65" s="5">
        <f t="shared" si="42"/>
        <v>13.32</v>
      </c>
      <c r="CB65" s="54">
        <f t="shared" si="43"/>
        <v>7.37</v>
      </c>
      <c r="CC65" s="428"/>
      <c r="CD65" s="437">
        <f t="shared" si="36"/>
        <v>10.345000000000001</v>
      </c>
      <c r="CE65" s="5">
        <f t="shared" si="37"/>
        <v>248.28000000000003</v>
      </c>
      <c r="CF65" s="551"/>
      <c r="CG65" s="441"/>
      <c r="CH65" s="497" t="str">
        <f t="shared" si="19"/>
        <v/>
      </c>
      <c r="CI65" s="54" t="str">
        <f t="shared" si="20"/>
        <v/>
      </c>
      <c r="CJ65" s="326" t="e">
        <f t="shared" si="21"/>
        <v>#VALUE!</v>
      </c>
      <c r="CK65" s="544"/>
      <c r="CL65" s="593"/>
    </row>
    <row r="66" spans="1:90" ht="13.15" customHeight="1" x14ac:dyDescent="0.25">
      <c r="A66" s="526"/>
      <c r="B66" s="218">
        <v>81</v>
      </c>
      <c r="C66" s="529"/>
      <c r="D66" s="243">
        <v>60</v>
      </c>
      <c r="E66" s="117"/>
      <c r="F66" s="159" t="s">
        <v>57</v>
      </c>
      <c r="G66" s="208" t="s">
        <v>198</v>
      </c>
      <c r="H66" s="9"/>
      <c r="I66" s="9">
        <v>23.6</v>
      </c>
      <c r="J66" s="39"/>
      <c r="K66" s="9"/>
      <c r="L66" s="9">
        <f t="shared" si="56"/>
        <v>0</v>
      </c>
      <c r="M66" s="9"/>
      <c r="N66" s="123"/>
      <c r="O66" s="10"/>
      <c r="P66" s="10"/>
      <c r="Q66" s="11"/>
      <c r="R66" s="12"/>
      <c r="S66" s="4"/>
      <c r="T66" s="12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>
        <f t="shared" si="68"/>
        <v>0</v>
      </c>
      <c r="AH66" s="41">
        <v>23.6</v>
      </c>
      <c r="AI66" s="41">
        <v>15.15</v>
      </c>
      <c r="AJ66" s="41">
        <f t="shared" si="79"/>
        <v>0</v>
      </c>
      <c r="AK66" s="40"/>
      <c r="AL66" s="40"/>
      <c r="AM66" s="40"/>
      <c r="AN66" s="40"/>
      <c r="AO66" s="40"/>
      <c r="AP66" s="49"/>
      <c r="AQ66" s="49"/>
      <c r="AR66" s="49"/>
      <c r="AS66" s="49"/>
      <c r="AT66" s="49"/>
      <c r="AU66" s="49"/>
      <c r="AV66" s="49"/>
      <c r="AW66" s="42">
        <f t="shared" si="67"/>
        <v>0</v>
      </c>
      <c r="AX66" s="47"/>
      <c r="AY66" s="43"/>
      <c r="AZ66" s="47"/>
      <c r="BA66" s="67"/>
      <c r="BB66" s="67"/>
      <c r="BC66" s="67"/>
      <c r="BD66" s="67"/>
      <c r="BE66" s="67"/>
      <c r="BF66" s="66"/>
      <c r="BG66" s="66"/>
      <c r="BH66" s="66"/>
      <c r="BI66" s="66"/>
      <c r="BJ66" s="66"/>
      <c r="BK66" s="67"/>
      <c r="BL66" s="67"/>
      <c r="BM66" s="44">
        <f t="shared" si="57"/>
        <v>0</v>
      </c>
      <c r="BN66" s="56"/>
      <c r="BO66" s="55">
        <f t="shared" si="80"/>
        <v>0</v>
      </c>
      <c r="BP66" s="124"/>
      <c r="BQ66" s="120"/>
      <c r="BR66" s="121">
        <v>0</v>
      </c>
      <c r="BS66" s="58">
        <f t="shared" si="41"/>
        <v>0</v>
      </c>
      <c r="BT66" s="58">
        <f t="shared" si="81"/>
        <v>0</v>
      </c>
      <c r="BU66" s="420">
        <v>6</v>
      </c>
      <c r="BV66" s="415"/>
      <c r="BW66" s="122"/>
      <c r="BX66" s="54">
        <v>16.649999999999999</v>
      </c>
      <c r="BY66" s="54">
        <v>48.25</v>
      </c>
      <c r="BZ66" s="122"/>
      <c r="CA66" s="5">
        <f t="shared" si="42"/>
        <v>23.6</v>
      </c>
      <c r="CB66" s="54">
        <f t="shared" si="43"/>
        <v>15.15</v>
      </c>
      <c r="CC66" s="428"/>
      <c r="CD66" s="437">
        <f t="shared" si="36"/>
        <v>19.375</v>
      </c>
      <c r="CE66" s="5">
        <f t="shared" si="37"/>
        <v>116.25</v>
      </c>
      <c r="CF66" s="551"/>
      <c r="CG66" s="441"/>
      <c r="CH66" s="497" t="str">
        <f t="shared" si="19"/>
        <v/>
      </c>
      <c r="CI66" s="54" t="str">
        <f t="shared" si="20"/>
        <v/>
      </c>
      <c r="CJ66" s="326" t="e">
        <f t="shared" si="21"/>
        <v>#VALUE!</v>
      </c>
      <c r="CK66" s="544"/>
      <c r="CL66" s="593"/>
    </row>
    <row r="67" spans="1:90" ht="13.15" customHeight="1" x14ac:dyDescent="0.25">
      <c r="A67" s="526"/>
      <c r="B67" s="218">
        <v>81</v>
      </c>
      <c r="C67" s="529"/>
      <c r="D67" s="243">
        <v>61</v>
      </c>
      <c r="E67" s="117" t="s">
        <v>129</v>
      </c>
      <c r="F67" s="159" t="s">
        <v>130</v>
      </c>
      <c r="G67" s="208" t="s">
        <v>198</v>
      </c>
      <c r="H67" s="9">
        <v>10</v>
      </c>
      <c r="I67" s="9">
        <v>41.6</v>
      </c>
      <c r="J67" s="39">
        <f>K67/1.23</f>
        <v>29.26829268292683</v>
      </c>
      <c r="K67" s="9">
        <v>36</v>
      </c>
      <c r="L67" s="9">
        <f t="shared" si="56"/>
        <v>292.6829268292683</v>
      </c>
      <c r="M67" s="9">
        <f>H67*K67</f>
        <v>360</v>
      </c>
      <c r="N67" s="123">
        <f>K67*1.11</f>
        <v>39.96</v>
      </c>
      <c r="O67" s="10">
        <f>K67*35%</f>
        <v>12.6</v>
      </c>
      <c r="P67" s="10">
        <f>N67*H67</f>
        <v>399.6</v>
      </c>
      <c r="Q67" s="11">
        <f>K67+O67</f>
        <v>48.6</v>
      </c>
      <c r="R67" s="12">
        <f>Q67*H67</f>
        <v>486</v>
      </c>
      <c r="S67" s="4">
        <f>K67*1.2</f>
        <v>43.199999999999996</v>
      </c>
      <c r="T67" s="120">
        <f>H67*S67</f>
        <v>431.99999999999994</v>
      </c>
      <c r="U67" s="40"/>
      <c r="V67" s="40">
        <v>6</v>
      </c>
      <c r="W67" s="40">
        <v>6</v>
      </c>
      <c r="X67" s="40"/>
      <c r="Y67" s="40"/>
      <c r="Z67" s="40"/>
      <c r="AA67" s="40"/>
      <c r="AB67" s="40"/>
      <c r="AC67" s="40"/>
      <c r="AD67" s="40"/>
      <c r="AE67" s="40"/>
      <c r="AF67" s="40"/>
      <c r="AG67" s="41">
        <f t="shared" si="68"/>
        <v>12</v>
      </c>
      <c r="AH67" s="41">
        <v>41.6</v>
      </c>
      <c r="AI67" s="41">
        <v>23.36</v>
      </c>
      <c r="AJ67" s="41">
        <f t="shared" si="79"/>
        <v>280.32</v>
      </c>
      <c r="AK67" s="40"/>
      <c r="AL67" s="40"/>
      <c r="AM67" s="40"/>
      <c r="AN67" s="40"/>
      <c r="AO67" s="40"/>
      <c r="AP67" s="49"/>
      <c r="AQ67" s="49"/>
      <c r="AR67" s="49"/>
      <c r="AS67" s="49"/>
      <c r="AT67" s="49"/>
      <c r="AU67" s="49"/>
      <c r="AV67" s="49"/>
      <c r="AW67" s="42">
        <f t="shared" si="67"/>
        <v>0</v>
      </c>
      <c r="AX67" s="47">
        <v>43.2</v>
      </c>
      <c r="AY67" s="43">
        <v>22.35</v>
      </c>
      <c r="AZ67" s="47">
        <f t="shared" ref="AZ67:AZ95" si="82">AW67*AY67</f>
        <v>0</v>
      </c>
      <c r="BA67" s="67"/>
      <c r="BB67" s="67"/>
      <c r="BC67" s="67"/>
      <c r="BD67" s="67"/>
      <c r="BE67" s="67"/>
      <c r="BF67" s="66"/>
      <c r="BG67" s="66"/>
      <c r="BH67" s="66"/>
      <c r="BI67" s="66"/>
      <c r="BJ67" s="66"/>
      <c r="BK67" s="67"/>
      <c r="BL67" s="67"/>
      <c r="BM67" s="44">
        <f t="shared" si="57"/>
        <v>0</v>
      </c>
      <c r="BN67" s="57"/>
      <c r="BO67" s="53">
        <f t="shared" si="80"/>
        <v>0</v>
      </c>
      <c r="BP67" s="125"/>
      <c r="BQ67" s="120"/>
      <c r="BR67" s="121">
        <v>12</v>
      </c>
      <c r="BS67" s="58">
        <f t="shared" si="41"/>
        <v>7.333333333333333</v>
      </c>
      <c r="BT67" s="58">
        <f t="shared" si="81"/>
        <v>12</v>
      </c>
      <c r="BU67" s="420">
        <f t="shared" ref="BU67:BU70" si="83">BR67</f>
        <v>12</v>
      </c>
      <c r="BV67" s="415"/>
      <c r="BW67" s="122"/>
      <c r="BX67" s="54">
        <v>26.33</v>
      </c>
      <c r="BY67" s="54">
        <v>76.31</v>
      </c>
      <c r="BZ67" s="122"/>
      <c r="CA67" s="5">
        <f t="shared" si="42"/>
        <v>41.6</v>
      </c>
      <c r="CB67" s="54">
        <f t="shared" si="43"/>
        <v>22.35</v>
      </c>
      <c r="CC67" s="428"/>
      <c r="CD67" s="437">
        <f t="shared" si="36"/>
        <v>31.975000000000001</v>
      </c>
      <c r="CE67" s="5">
        <f t="shared" si="37"/>
        <v>383.70000000000005</v>
      </c>
      <c r="CF67" s="551"/>
      <c r="CG67" s="441"/>
      <c r="CH67" s="497" t="str">
        <f t="shared" si="19"/>
        <v/>
      </c>
      <c r="CI67" s="54" t="str">
        <f t="shared" si="20"/>
        <v/>
      </c>
      <c r="CJ67" s="326" t="e">
        <f t="shared" si="21"/>
        <v>#VALUE!</v>
      </c>
      <c r="CK67" s="544"/>
      <c r="CL67" s="593"/>
    </row>
    <row r="68" spans="1:90" ht="13.15" customHeight="1" thickBot="1" x14ac:dyDescent="0.3">
      <c r="A68" s="527"/>
      <c r="B68" s="219">
        <v>81</v>
      </c>
      <c r="C68" s="530"/>
      <c r="D68" s="244">
        <v>62</v>
      </c>
      <c r="E68" s="176" t="s">
        <v>139</v>
      </c>
      <c r="F68" s="177" t="s">
        <v>140</v>
      </c>
      <c r="G68" s="209" t="s">
        <v>198</v>
      </c>
      <c r="H68" s="89">
        <v>20</v>
      </c>
      <c r="I68" s="90"/>
      <c r="J68" s="91">
        <f>K68/1.23</f>
        <v>40.650406504065039</v>
      </c>
      <c r="K68" s="90">
        <v>50</v>
      </c>
      <c r="L68" s="90">
        <f t="shared" si="56"/>
        <v>813.00813008130081</v>
      </c>
      <c r="M68" s="90">
        <f>H68*K68</f>
        <v>1000</v>
      </c>
      <c r="N68" s="178">
        <f>K68*1.11</f>
        <v>55.500000000000007</v>
      </c>
      <c r="O68" s="19">
        <f>K68*35%</f>
        <v>17.5</v>
      </c>
      <c r="P68" s="19">
        <f>N68*H68</f>
        <v>1110.0000000000002</v>
      </c>
      <c r="Q68" s="20">
        <f>K68+O68</f>
        <v>67.5</v>
      </c>
      <c r="R68" s="21">
        <f>Q68*H68</f>
        <v>1350</v>
      </c>
      <c r="S68" s="179">
        <f>K68*1.2</f>
        <v>60</v>
      </c>
      <c r="T68" s="180">
        <f>H68*S68</f>
        <v>1200</v>
      </c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3">
        <f t="shared" si="68"/>
        <v>0</v>
      </c>
      <c r="AH68" s="94"/>
      <c r="AI68" s="94"/>
      <c r="AJ68" s="94">
        <f t="shared" si="79"/>
        <v>0</v>
      </c>
      <c r="AK68" s="92"/>
      <c r="AL68" s="92"/>
      <c r="AM68" s="92"/>
      <c r="AN68" s="92"/>
      <c r="AO68" s="92"/>
      <c r="AP68" s="95"/>
      <c r="AQ68" s="95"/>
      <c r="AR68" s="95"/>
      <c r="AS68" s="95"/>
      <c r="AT68" s="95"/>
      <c r="AU68" s="95"/>
      <c r="AV68" s="95"/>
      <c r="AW68" s="96">
        <f t="shared" si="67"/>
        <v>0</v>
      </c>
      <c r="AX68" s="97">
        <v>60</v>
      </c>
      <c r="AY68" s="113">
        <v>35.71</v>
      </c>
      <c r="AZ68" s="97">
        <f t="shared" si="82"/>
        <v>0</v>
      </c>
      <c r="BA68" s="114"/>
      <c r="BB68" s="114"/>
      <c r="BC68" s="114"/>
      <c r="BD68" s="114"/>
      <c r="BE68" s="114"/>
      <c r="BF68" s="98"/>
      <c r="BG68" s="98"/>
      <c r="BH68" s="98"/>
      <c r="BI68" s="98"/>
      <c r="BJ68" s="98"/>
      <c r="BK68" s="114"/>
      <c r="BL68" s="114"/>
      <c r="BM68" s="99">
        <f t="shared" si="57"/>
        <v>0</v>
      </c>
      <c r="BN68" s="115"/>
      <c r="BO68" s="101">
        <f t="shared" si="80"/>
        <v>0</v>
      </c>
      <c r="BP68" s="181"/>
      <c r="BQ68" s="180"/>
      <c r="BR68" s="182">
        <v>20</v>
      </c>
      <c r="BS68" s="94">
        <f t="shared" si="41"/>
        <v>6.666666666666667</v>
      </c>
      <c r="BT68" s="94">
        <f t="shared" si="81"/>
        <v>20</v>
      </c>
      <c r="BU68" s="421">
        <v>82</v>
      </c>
      <c r="BV68" s="416"/>
      <c r="BW68" s="183"/>
      <c r="BX68" s="100">
        <v>42.51</v>
      </c>
      <c r="BY68" s="100">
        <v>123.22</v>
      </c>
      <c r="BZ68" s="183"/>
      <c r="CA68" s="184">
        <f t="shared" si="42"/>
        <v>60</v>
      </c>
      <c r="CB68" s="100">
        <f t="shared" si="43"/>
        <v>35.71</v>
      </c>
      <c r="CC68" s="429"/>
      <c r="CD68" s="438">
        <f t="shared" si="36"/>
        <v>47.855000000000004</v>
      </c>
      <c r="CE68" s="184">
        <f t="shared" si="37"/>
        <v>3924.11</v>
      </c>
      <c r="CF68" s="552"/>
      <c r="CG68" s="443"/>
      <c r="CH68" s="498" t="str">
        <f t="shared" si="19"/>
        <v/>
      </c>
      <c r="CI68" s="100" t="str">
        <f t="shared" si="20"/>
        <v/>
      </c>
      <c r="CJ68" s="327" t="e">
        <f t="shared" si="21"/>
        <v>#VALUE!</v>
      </c>
      <c r="CK68" s="545"/>
      <c r="CL68" s="594"/>
    </row>
    <row r="69" spans="1:90" ht="13.15" customHeight="1" x14ac:dyDescent="0.25">
      <c r="A69" s="525" t="s">
        <v>29</v>
      </c>
      <c r="B69" s="220">
        <v>82</v>
      </c>
      <c r="C69" s="528">
        <v>8</v>
      </c>
      <c r="D69" s="242">
        <v>63</v>
      </c>
      <c r="E69" s="167" t="s">
        <v>85</v>
      </c>
      <c r="F69" s="168" t="s">
        <v>86</v>
      </c>
      <c r="G69" s="207" t="s">
        <v>198</v>
      </c>
      <c r="H69" s="80">
        <v>20</v>
      </c>
      <c r="I69" s="80">
        <v>6.74</v>
      </c>
      <c r="J69" s="81">
        <f>K69/1.23</f>
        <v>5.2439024390243896</v>
      </c>
      <c r="K69" s="80">
        <v>6.4499999999999993</v>
      </c>
      <c r="L69" s="80">
        <f t="shared" si="56"/>
        <v>104.8780487804878</v>
      </c>
      <c r="M69" s="80">
        <f>H69*K69</f>
        <v>129</v>
      </c>
      <c r="N69" s="185">
        <f>K69*1.11</f>
        <v>7.1594999999999995</v>
      </c>
      <c r="O69" s="22">
        <f>K69*35%</f>
        <v>2.2574999999999994</v>
      </c>
      <c r="P69" s="22">
        <f>N69*H69</f>
        <v>143.19</v>
      </c>
      <c r="Q69" s="23">
        <f>K69+O69</f>
        <v>8.7074999999999996</v>
      </c>
      <c r="R69" s="24">
        <f>Q69*H69</f>
        <v>174.14999999999998</v>
      </c>
      <c r="S69" s="82">
        <f>K69*1.2</f>
        <v>7.7399999999999984</v>
      </c>
      <c r="T69" s="170">
        <f>H69*S69</f>
        <v>154.79999999999995</v>
      </c>
      <c r="U69" s="83"/>
      <c r="V69" s="83"/>
      <c r="W69" s="83">
        <v>6</v>
      </c>
      <c r="X69" s="83"/>
      <c r="Y69" s="83"/>
      <c r="Z69" s="83"/>
      <c r="AA69" s="83"/>
      <c r="AB69" s="83"/>
      <c r="AC69" s="83"/>
      <c r="AD69" s="83"/>
      <c r="AE69" s="83"/>
      <c r="AF69" s="83"/>
      <c r="AG69" s="84">
        <f t="shared" si="68"/>
        <v>6</v>
      </c>
      <c r="AH69" s="84">
        <v>6.75</v>
      </c>
      <c r="AI69" s="84">
        <v>4.49</v>
      </c>
      <c r="AJ69" s="84">
        <f t="shared" si="79"/>
        <v>26.94</v>
      </c>
      <c r="AK69" s="83"/>
      <c r="AL69" s="83">
        <f>12+12+6</f>
        <v>30</v>
      </c>
      <c r="AM69" s="83"/>
      <c r="AN69" s="83"/>
      <c r="AO69" s="83"/>
      <c r="AP69" s="85"/>
      <c r="AQ69" s="85"/>
      <c r="AR69" s="85"/>
      <c r="AS69" s="85"/>
      <c r="AT69" s="85"/>
      <c r="AU69" s="85"/>
      <c r="AV69" s="85"/>
      <c r="AW69" s="86">
        <f t="shared" si="67"/>
        <v>30</v>
      </c>
      <c r="AX69" s="105">
        <v>7.74</v>
      </c>
      <c r="AY69" s="105">
        <v>4.3</v>
      </c>
      <c r="AZ69" s="105">
        <f t="shared" si="82"/>
        <v>129</v>
      </c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88">
        <f t="shared" si="57"/>
        <v>0</v>
      </c>
      <c r="BN69" s="110"/>
      <c r="BO69" s="110">
        <f t="shared" si="80"/>
        <v>0</v>
      </c>
      <c r="BP69" s="186"/>
      <c r="BQ69" s="170"/>
      <c r="BR69" s="171">
        <v>30</v>
      </c>
      <c r="BS69" s="172">
        <f t="shared" si="41"/>
        <v>18.666666666666668</v>
      </c>
      <c r="BT69" s="172">
        <f t="shared" si="81"/>
        <v>30</v>
      </c>
      <c r="BU69" s="419">
        <v>100</v>
      </c>
      <c r="BV69" s="414"/>
      <c r="BW69" s="174"/>
      <c r="BX69" s="173">
        <v>4.8899999999999997</v>
      </c>
      <c r="BY69" s="173">
        <v>14.18</v>
      </c>
      <c r="BZ69" s="174"/>
      <c r="CA69" s="175">
        <f t="shared" si="42"/>
        <v>6.74</v>
      </c>
      <c r="CB69" s="173">
        <f t="shared" si="43"/>
        <v>4.3</v>
      </c>
      <c r="CC69" s="427"/>
      <c r="CD69" s="436">
        <f t="shared" si="36"/>
        <v>5.52</v>
      </c>
      <c r="CE69" s="175">
        <f t="shared" si="37"/>
        <v>552</v>
      </c>
      <c r="CF69" s="576">
        <f>SUM(CE69:CE78)</f>
        <v>6553.5321219512189</v>
      </c>
      <c r="CG69" s="442"/>
      <c r="CH69" s="499" t="str">
        <f t="shared" si="19"/>
        <v/>
      </c>
      <c r="CI69" s="173" t="str">
        <f t="shared" si="20"/>
        <v/>
      </c>
      <c r="CJ69" s="325" t="e">
        <f t="shared" si="21"/>
        <v>#VALUE!</v>
      </c>
      <c r="CK69" s="543" t="e">
        <f>SUM(CJ69:CJ78)</f>
        <v>#VALUE!</v>
      </c>
      <c r="CL69" s="592" t="e">
        <f>(CF69-CK69)/CF69</f>
        <v>#VALUE!</v>
      </c>
    </row>
    <row r="70" spans="1:90" ht="13.15" customHeight="1" x14ac:dyDescent="0.25">
      <c r="A70" s="526"/>
      <c r="B70" s="221">
        <v>82</v>
      </c>
      <c r="C70" s="529"/>
      <c r="D70" s="243">
        <v>64</v>
      </c>
      <c r="E70" s="118" t="s">
        <v>227</v>
      </c>
      <c r="F70" s="160" t="s">
        <v>228</v>
      </c>
      <c r="G70" s="208" t="s">
        <v>198</v>
      </c>
      <c r="H70" s="9"/>
      <c r="I70" s="70"/>
      <c r="J70" s="60"/>
      <c r="K70" s="70"/>
      <c r="L70" s="70">
        <f>M70/1.23</f>
        <v>0</v>
      </c>
      <c r="M70" s="70"/>
      <c r="N70" s="123"/>
      <c r="O70" s="10"/>
      <c r="P70" s="10"/>
      <c r="Q70" s="11"/>
      <c r="R70" s="12"/>
      <c r="S70" s="4"/>
      <c r="T70" s="12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>
        <f t="shared" si="68"/>
        <v>0</v>
      </c>
      <c r="AH70" s="58"/>
      <c r="AI70" s="58"/>
      <c r="AJ70" s="58">
        <f t="shared" si="79"/>
        <v>0</v>
      </c>
      <c r="AK70" s="40"/>
      <c r="AL70" s="40"/>
      <c r="AM70" s="40"/>
      <c r="AN70" s="40"/>
      <c r="AO70" s="40"/>
      <c r="AP70" s="49"/>
      <c r="AQ70" s="49"/>
      <c r="AR70" s="49"/>
      <c r="AS70" s="49"/>
      <c r="AT70" s="49"/>
      <c r="AU70" s="49"/>
      <c r="AV70" s="49"/>
      <c r="AW70" s="42">
        <f t="shared" si="67"/>
        <v>0</v>
      </c>
      <c r="AX70" s="53"/>
      <c r="AY70" s="57"/>
      <c r="AZ70" s="53">
        <f t="shared" si="82"/>
        <v>0</v>
      </c>
      <c r="BA70" s="67"/>
      <c r="BB70" s="67"/>
      <c r="BC70" s="67"/>
      <c r="BD70" s="67"/>
      <c r="BE70" s="67"/>
      <c r="BF70" s="66"/>
      <c r="BG70" s="66">
        <v>6</v>
      </c>
      <c r="BH70" s="66"/>
      <c r="BI70" s="66"/>
      <c r="BJ70" s="66"/>
      <c r="BK70" s="67"/>
      <c r="BL70" s="67"/>
      <c r="BM70" s="44">
        <f t="shared" si="57"/>
        <v>6</v>
      </c>
      <c r="BN70" s="44">
        <v>10.74</v>
      </c>
      <c r="BO70" s="44">
        <f t="shared" si="80"/>
        <v>64.44</v>
      </c>
      <c r="BP70" s="119"/>
      <c r="BQ70" s="120"/>
      <c r="BR70" s="121">
        <v>6</v>
      </c>
      <c r="BS70" s="58">
        <f t="shared" si="41"/>
        <v>2</v>
      </c>
      <c r="BT70" s="58">
        <f t="shared" si="81"/>
        <v>6</v>
      </c>
      <c r="BU70" s="420">
        <f t="shared" si="83"/>
        <v>6</v>
      </c>
      <c r="BV70" s="415"/>
      <c r="BW70" s="122"/>
      <c r="BX70" s="54">
        <v>6.18</v>
      </c>
      <c r="BY70" s="54">
        <v>17.899999999999999</v>
      </c>
      <c r="BZ70" s="122"/>
      <c r="CA70" s="5">
        <f t="shared" si="42"/>
        <v>10.74</v>
      </c>
      <c r="CB70" s="54">
        <f t="shared" si="43"/>
        <v>6.18</v>
      </c>
      <c r="CC70" s="428"/>
      <c r="CD70" s="437">
        <f t="shared" si="36"/>
        <v>8.4600000000000009</v>
      </c>
      <c r="CE70" s="5">
        <f t="shared" si="37"/>
        <v>50.760000000000005</v>
      </c>
      <c r="CF70" s="551"/>
      <c r="CG70" s="441"/>
      <c r="CH70" s="497" t="str">
        <f t="shared" si="19"/>
        <v/>
      </c>
      <c r="CI70" s="54" t="str">
        <f t="shared" si="20"/>
        <v/>
      </c>
      <c r="CJ70" s="326" t="e">
        <f t="shared" si="21"/>
        <v>#VALUE!</v>
      </c>
      <c r="CK70" s="544"/>
      <c r="CL70" s="593"/>
    </row>
    <row r="71" spans="1:90" ht="13.15" customHeight="1" x14ac:dyDescent="0.25">
      <c r="A71" s="526"/>
      <c r="B71" s="221">
        <v>82</v>
      </c>
      <c r="C71" s="529"/>
      <c r="D71" s="243">
        <v>65</v>
      </c>
      <c r="E71" s="117" t="s">
        <v>93</v>
      </c>
      <c r="F71" s="159" t="s">
        <v>94</v>
      </c>
      <c r="G71" s="208" t="s">
        <v>198</v>
      </c>
      <c r="H71" s="9">
        <v>25</v>
      </c>
      <c r="I71" s="9">
        <v>10.9</v>
      </c>
      <c r="J71" s="39">
        <f>K71/1.23</f>
        <v>6.3495934959349594</v>
      </c>
      <c r="K71" s="9">
        <v>7.81</v>
      </c>
      <c r="L71" s="9">
        <f t="shared" ref="L71:L95" si="84">M71/1.23</f>
        <v>158.73983739837399</v>
      </c>
      <c r="M71" s="9">
        <f>H71*K71</f>
        <v>195.25</v>
      </c>
      <c r="N71" s="123">
        <f>K71*1.11</f>
        <v>8.6691000000000003</v>
      </c>
      <c r="O71" s="10">
        <f>K71*35%</f>
        <v>2.7334999999999998</v>
      </c>
      <c r="P71" s="10">
        <f>N71*H71</f>
        <v>216.72750000000002</v>
      </c>
      <c r="Q71" s="11">
        <f>K71+O71</f>
        <v>10.5435</v>
      </c>
      <c r="R71" s="12">
        <f>Q71*H71</f>
        <v>263.58749999999998</v>
      </c>
      <c r="S71" s="4">
        <f>K71*1.2</f>
        <v>9.3719999999999999</v>
      </c>
      <c r="T71" s="120">
        <f>H71*S71</f>
        <v>234.3</v>
      </c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>
        <f t="shared" si="68"/>
        <v>0</v>
      </c>
      <c r="AH71" s="41">
        <v>10.9</v>
      </c>
      <c r="AI71" s="41">
        <v>7.17</v>
      </c>
      <c r="AJ71" s="41">
        <f t="shared" si="79"/>
        <v>0</v>
      </c>
      <c r="AK71" s="40"/>
      <c r="AL71" s="40">
        <v>6</v>
      </c>
      <c r="AM71" s="40"/>
      <c r="AN71" s="40">
        <v>6</v>
      </c>
      <c r="AO71" s="40"/>
      <c r="AP71" s="49"/>
      <c r="AQ71" s="49"/>
      <c r="AR71" s="49"/>
      <c r="AS71" s="49"/>
      <c r="AT71" s="49"/>
      <c r="AU71" s="49"/>
      <c r="AV71" s="49"/>
      <c r="AW71" s="42">
        <f t="shared" si="67"/>
        <v>12</v>
      </c>
      <c r="AX71" s="47">
        <v>9.3719999999999999</v>
      </c>
      <c r="AY71" s="47">
        <v>6.86</v>
      </c>
      <c r="AZ71" s="47">
        <f t="shared" si="82"/>
        <v>82.320000000000007</v>
      </c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44">
        <f t="shared" ref="BM71:BM94" si="85">SUM(BA71:BL71)</f>
        <v>0</v>
      </c>
      <c r="BN71" s="55"/>
      <c r="BO71" s="55">
        <f t="shared" si="80"/>
        <v>0</v>
      </c>
      <c r="BP71" s="124"/>
      <c r="BQ71" s="120"/>
      <c r="BR71" s="121">
        <v>25</v>
      </c>
      <c r="BS71" s="58">
        <f t="shared" si="41"/>
        <v>12.333333333333334</v>
      </c>
      <c r="BT71" s="58">
        <f t="shared" si="81"/>
        <v>25</v>
      </c>
      <c r="BU71" s="420">
        <v>24</v>
      </c>
      <c r="BV71" s="415"/>
      <c r="BW71" s="122"/>
      <c r="BX71" s="54">
        <v>7.72</v>
      </c>
      <c r="BY71" s="54">
        <v>22.37</v>
      </c>
      <c r="BZ71" s="122"/>
      <c r="CA71" s="5">
        <f t="shared" si="42"/>
        <v>9.3719999999999999</v>
      </c>
      <c r="CB71" s="54">
        <f t="shared" si="43"/>
        <v>6.3495934959349594</v>
      </c>
      <c r="CC71" s="428"/>
      <c r="CD71" s="437">
        <f t="shared" si="36"/>
        <v>7.8607967479674796</v>
      </c>
      <c r="CE71" s="5">
        <f t="shared" si="37"/>
        <v>188.6591219512195</v>
      </c>
      <c r="CF71" s="551"/>
      <c r="CG71" s="441"/>
      <c r="CH71" s="497" t="str">
        <f t="shared" si="19"/>
        <v/>
      </c>
      <c r="CI71" s="54" t="str">
        <f t="shared" si="20"/>
        <v/>
      </c>
      <c r="CJ71" s="326" t="e">
        <f t="shared" si="21"/>
        <v>#VALUE!</v>
      </c>
      <c r="CK71" s="544"/>
      <c r="CL71" s="593"/>
    </row>
    <row r="72" spans="1:90" ht="13.15" customHeight="1" x14ac:dyDescent="0.25">
      <c r="A72" s="526"/>
      <c r="B72" s="221">
        <v>82</v>
      </c>
      <c r="C72" s="529"/>
      <c r="D72" s="243">
        <v>66</v>
      </c>
      <c r="E72" s="117" t="s">
        <v>97</v>
      </c>
      <c r="F72" s="159" t="s">
        <v>98</v>
      </c>
      <c r="G72" s="208" t="s">
        <v>198</v>
      </c>
      <c r="H72" s="9">
        <v>50</v>
      </c>
      <c r="I72" s="70">
        <v>14.3</v>
      </c>
      <c r="J72" s="60">
        <f>K72/1.23</f>
        <v>10.894308943089429</v>
      </c>
      <c r="K72" s="70">
        <v>13.399999999999999</v>
      </c>
      <c r="L72" s="70">
        <f t="shared" si="84"/>
        <v>544.71544715447146</v>
      </c>
      <c r="M72" s="70">
        <f>H72*K72</f>
        <v>669.99999999999989</v>
      </c>
      <c r="N72" s="123">
        <f>K72*1.11</f>
        <v>14.874000000000001</v>
      </c>
      <c r="O72" s="10">
        <f>K72*35%</f>
        <v>4.6899999999999995</v>
      </c>
      <c r="P72" s="10">
        <f>N72*H72</f>
        <v>743.7</v>
      </c>
      <c r="Q72" s="11">
        <f>K72+O72</f>
        <v>18.089999999999996</v>
      </c>
      <c r="R72" s="12">
        <f>Q72*H72</f>
        <v>904.49999999999977</v>
      </c>
      <c r="S72" s="4">
        <f>K72*1.2</f>
        <v>16.079999999999998</v>
      </c>
      <c r="T72" s="120">
        <f>H72*S72</f>
        <v>803.99999999999989</v>
      </c>
      <c r="U72" s="40"/>
      <c r="V72" s="40">
        <v>6</v>
      </c>
      <c r="W72" s="40">
        <v>6</v>
      </c>
      <c r="X72" s="40"/>
      <c r="Y72" s="40"/>
      <c r="Z72" s="40"/>
      <c r="AA72" s="40"/>
      <c r="AB72" s="40"/>
      <c r="AC72" s="40"/>
      <c r="AD72" s="40"/>
      <c r="AE72" s="40"/>
      <c r="AF72" s="40"/>
      <c r="AG72" s="41">
        <f t="shared" si="68"/>
        <v>12</v>
      </c>
      <c r="AH72" s="41">
        <v>14.3</v>
      </c>
      <c r="AI72" s="41">
        <v>9.3699999999999992</v>
      </c>
      <c r="AJ72" s="41">
        <f t="shared" si="79"/>
        <v>112.44</v>
      </c>
      <c r="AK72" s="40">
        <f>6+6+6</f>
        <v>18</v>
      </c>
      <c r="AL72" s="40">
        <v>6</v>
      </c>
      <c r="AM72" s="40"/>
      <c r="AN72" s="40"/>
      <c r="AO72" s="40">
        <v>12</v>
      </c>
      <c r="AP72" s="49"/>
      <c r="AQ72" s="49"/>
      <c r="AR72" s="49"/>
      <c r="AS72" s="49"/>
      <c r="AT72" s="49"/>
      <c r="AU72" s="49"/>
      <c r="AV72" s="49"/>
      <c r="AW72" s="42">
        <f t="shared" si="67"/>
        <v>36</v>
      </c>
      <c r="AX72" s="47">
        <v>16.079999999999998</v>
      </c>
      <c r="AY72" s="42">
        <v>8.9600000000000009</v>
      </c>
      <c r="AZ72" s="47">
        <f t="shared" si="82"/>
        <v>322.56000000000006</v>
      </c>
      <c r="BA72" s="40"/>
      <c r="BB72" s="40"/>
      <c r="BC72" s="40"/>
      <c r="BD72" s="40"/>
      <c r="BE72" s="40"/>
      <c r="BF72" s="66"/>
      <c r="BG72" s="66"/>
      <c r="BH72" s="66"/>
      <c r="BI72" s="66"/>
      <c r="BJ72" s="66"/>
      <c r="BK72" s="40"/>
      <c r="BL72" s="40"/>
      <c r="BM72" s="44">
        <f t="shared" si="85"/>
        <v>0</v>
      </c>
      <c r="BN72" s="58"/>
      <c r="BO72" s="53">
        <f t="shared" si="80"/>
        <v>0</v>
      </c>
      <c r="BP72" s="125"/>
      <c r="BQ72" s="120"/>
      <c r="BR72" s="121">
        <v>50</v>
      </c>
      <c r="BS72" s="58">
        <f t="shared" si="41"/>
        <v>32.666666666666664</v>
      </c>
      <c r="BT72" s="58">
        <f t="shared" si="81"/>
        <v>50</v>
      </c>
      <c r="BU72" s="420">
        <v>48</v>
      </c>
      <c r="BV72" s="415"/>
      <c r="BW72" s="122"/>
      <c r="BX72" s="54">
        <v>10.06</v>
      </c>
      <c r="BY72" s="54">
        <v>29.16</v>
      </c>
      <c r="BZ72" s="122"/>
      <c r="CA72" s="5">
        <f t="shared" si="42"/>
        <v>14.3</v>
      </c>
      <c r="CB72" s="54">
        <f t="shared" si="43"/>
        <v>8.9600000000000009</v>
      </c>
      <c r="CC72" s="428"/>
      <c r="CD72" s="437">
        <f t="shared" si="36"/>
        <v>11.63</v>
      </c>
      <c r="CE72" s="5">
        <f t="shared" si="37"/>
        <v>558.24</v>
      </c>
      <c r="CF72" s="551"/>
      <c r="CG72" s="441"/>
      <c r="CH72" s="497" t="str">
        <f t="shared" si="19"/>
        <v/>
      </c>
      <c r="CI72" s="54" t="str">
        <f t="shared" si="20"/>
        <v/>
      </c>
      <c r="CJ72" s="326" t="e">
        <f t="shared" si="21"/>
        <v>#VALUE!</v>
      </c>
      <c r="CK72" s="544"/>
      <c r="CL72" s="593"/>
    </row>
    <row r="73" spans="1:90" ht="13.15" customHeight="1" x14ac:dyDescent="0.25">
      <c r="A73" s="526"/>
      <c r="B73" s="221">
        <v>82</v>
      </c>
      <c r="C73" s="529"/>
      <c r="D73" s="243">
        <v>67</v>
      </c>
      <c r="E73" s="117" t="s">
        <v>102</v>
      </c>
      <c r="F73" s="159" t="s">
        <v>103</v>
      </c>
      <c r="G73" s="208" t="s">
        <v>198</v>
      </c>
      <c r="H73" s="9">
        <v>15</v>
      </c>
      <c r="I73" s="71"/>
      <c r="J73" s="72">
        <f>K73/1.23</f>
        <v>20.422764227642279</v>
      </c>
      <c r="K73" s="71">
        <v>25.12</v>
      </c>
      <c r="L73" s="71">
        <f t="shared" si="84"/>
        <v>306.34146341463418</v>
      </c>
      <c r="M73" s="71">
        <f>H73*K73</f>
        <v>376.8</v>
      </c>
      <c r="N73" s="123">
        <f>K73*1.11</f>
        <v>27.883200000000002</v>
      </c>
      <c r="O73" s="10">
        <f>K73*35%</f>
        <v>8.7919999999999998</v>
      </c>
      <c r="P73" s="10">
        <f>N73*H73</f>
        <v>418.24800000000005</v>
      </c>
      <c r="Q73" s="11">
        <f>K73+O73</f>
        <v>33.911999999999999</v>
      </c>
      <c r="R73" s="12">
        <f>Q73*H73</f>
        <v>508.68</v>
      </c>
      <c r="S73" s="4">
        <f>K73*1.2</f>
        <v>30.143999999999998</v>
      </c>
      <c r="T73" s="120">
        <f>H73*S73</f>
        <v>452.15999999999997</v>
      </c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>
        <v>6</v>
      </c>
      <c r="AG73" s="41">
        <f t="shared" si="68"/>
        <v>0</v>
      </c>
      <c r="AH73" s="58"/>
      <c r="AI73" s="58"/>
      <c r="AJ73" s="58">
        <f t="shared" si="79"/>
        <v>0</v>
      </c>
      <c r="AK73" s="40"/>
      <c r="AL73" s="40"/>
      <c r="AM73" s="40">
        <v>12</v>
      </c>
      <c r="AN73" s="40">
        <v>6</v>
      </c>
      <c r="AO73" s="40"/>
      <c r="AP73" s="49"/>
      <c r="AQ73" s="49"/>
      <c r="AR73" s="49"/>
      <c r="AS73" s="49"/>
      <c r="AT73" s="49"/>
      <c r="AU73" s="49"/>
      <c r="AV73" s="49"/>
      <c r="AW73" s="42">
        <f t="shared" si="67"/>
        <v>24</v>
      </c>
      <c r="AX73" s="47">
        <v>30.143999999999998</v>
      </c>
      <c r="AY73" s="42">
        <v>14</v>
      </c>
      <c r="AZ73" s="47">
        <f t="shared" si="82"/>
        <v>336</v>
      </c>
      <c r="BA73" s="40"/>
      <c r="BB73" s="40"/>
      <c r="BC73" s="40"/>
      <c r="BD73" s="40"/>
      <c r="BE73" s="40"/>
      <c r="BF73" s="66"/>
      <c r="BG73" s="66"/>
      <c r="BH73" s="66"/>
      <c r="BI73" s="66"/>
      <c r="BJ73" s="66"/>
      <c r="BK73" s="40"/>
      <c r="BL73" s="40"/>
      <c r="BM73" s="44">
        <f t="shared" si="85"/>
        <v>0</v>
      </c>
      <c r="BN73" s="54"/>
      <c r="BO73" s="55">
        <f t="shared" si="80"/>
        <v>0</v>
      </c>
      <c r="BP73" s="124"/>
      <c r="BQ73" s="120"/>
      <c r="BR73" s="121">
        <v>24</v>
      </c>
      <c r="BS73" s="58">
        <f t="shared" si="41"/>
        <v>13</v>
      </c>
      <c r="BT73" s="58">
        <v>25</v>
      </c>
      <c r="BU73" s="420">
        <v>24</v>
      </c>
      <c r="BV73" s="415"/>
      <c r="BW73" s="122"/>
      <c r="BX73" s="54">
        <v>15.76</v>
      </c>
      <c r="BY73" s="54">
        <v>45.68</v>
      </c>
      <c r="BZ73" s="122"/>
      <c r="CA73" s="5">
        <f t="shared" si="42"/>
        <v>30.143999999999998</v>
      </c>
      <c r="CB73" s="54">
        <f t="shared" si="43"/>
        <v>14</v>
      </c>
      <c r="CC73" s="428"/>
      <c r="CD73" s="437">
        <f t="shared" si="36"/>
        <v>22.071999999999999</v>
      </c>
      <c r="CE73" s="5">
        <f t="shared" si="37"/>
        <v>529.72799999999995</v>
      </c>
      <c r="CF73" s="551"/>
      <c r="CG73" s="441"/>
      <c r="CH73" s="497" t="str">
        <f t="shared" si="19"/>
        <v/>
      </c>
      <c r="CI73" s="54" t="str">
        <f t="shared" si="20"/>
        <v/>
      </c>
      <c r="CJ73" s="326" t="e">
        <f t="shared" si="21"/>
        <v>#VALUE!</v>
      </c>
      <c r="CK73" s="544"/>
      <c r="CL73" s="593"/>
    </row>
    <row r="74" spans="1:90" ht="13.15" customHeight="1" x14ac:dyDescent="0.25">
      <c r="A74" s="526"/>
      <c r="B74" s="221">
        <v>82</v>
      </c>
      <c r="C74" s="529"/>
      <c r="D74" s="243">
        <v>68</v>
      </c>
      <c r="E74" s="117" t="s">
        <v>111</v>
      </c>
      <c r="F74" s="159" t="s">
        <v>112</v>
      </c>
      <c r="G74" s="208" t="s">
        <v>198</v>
      </c>
      <c r="H74" s="9">
        <v>65</v>
      </c>
      <c r="I74" s="9">
        <v>29.2</v>
      </c>
      <c r="J74" s="39">
        <f>K74/1.23</f>
        <v>24.838383838383841</v>
      </c>
      <c r="K74" s="9">
        <v>30.551212121212124</v>
      </c>
      <c r="L74" s="9">
        <f t="shared" si="84"/>
        <v>1614.4949494949497</v>
      </c>
      <c r="M74" s="9">
        <f>H74*K74</f>
        <v>1985.828787878788</v>
      </c>
      <c r="N74" s="123">
        <f>K74*1.11</f>
        <v>33.911845454545464</v>
      </c>
      <c r="O74" s="10">
        <f>K74*35%</f>
        <v>10.692924242424242</v>
      </c>
      <c r="P74" s="10">
        <f>N74*H74</f>
        <v>2204.2699545454552</v>
      </c>
      <c r="Q74" s="11">
        <f>K74+O74</f>
        <v>41.244136363636365</v>
      </c>
      <c r="R74" s="12">
        <f>Q74*H74</f>
        <v>2680.8688636363636</v>
      </c>
      <c r="S74" s="4">
        <f>K74*1.2</f>
        <v>36.661454545454546</v>
      </c>
      <c r="T74" s="120">
        <f>H74*S74</f>
        <v>2382.9945454545455</v>
      </c>
      <c r="U74" s="40"/>
      <c r="V74" s="40">
        <v>6</v>
      </c>
      <c r="W74" s="40"/>
      <c r="X74" s="40"/>
      <c r="Y74" s="40"/>
      <c r="Z74" s="40"/>
      <c r="AA74" s="40"/>
      <c r="AB74" s="40"/>
      <c r="AC74" s="40"/>
      <c r="AD74" s="40"/>
      <c r="AE74" s="40"/>
      <c r="AF74" s="40">
        <v>6</v>
      </c>
      <c r="AG74" s="41">
        <f t="shared" si="68"/>
        <v>6</v>
      </c>
      <c r="AH74" s="41">
        <v>29.2</v>
      </c>
      <c r="AI74" s="41">
        <v>18.5</v>
      </c>
      <c r="AJ74" s="41">
        <f t="shared" si="79"/>
        <v>111</v>
      </c>
      <c r="AK74" s="40"/>
      <c r="AL74" s="40">
        <f>12+6+6</f>
        <v>24</v>
      </c>
      <c r="AM74" s="40">
        <v>6</v>
      </c>
      <c r="AN74" s="40">
        <v>18</v>
      </c>
      <c r="AO74" s="40"/>
      <c r="AP74" s="49"/>
      <c r="AQ74" s="49"/>
      <c r="AR74" s="49"/>
      <c r="AS74" s="49"/>
      <c r="AT74" s="49"/>
      <c r="AU74" s="49"/>
      <c r="AV74" s="49"/>
      <c r="AW74" s="42">
        <f t="shared" si="67"/>
        <v>54</v>
      </c>
      <c r="AX74" s="47">
        <v>36.661454550000002</v>
      </c>
      <c r="AY74" s="47">
        <v>17.73</v>
      </c>
      <c r="AZ74" s="47">
        <f t="shared" si="82"/>
        <v>957.42000000000007</v>
      </c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44">
        <f t="shared" si="85"/>
        <v>0</v>
      </c>
      <c r="BN74" s="53"/>
      <c r="BO74" s="53">
        <f t="shared" si="80"/>
        <v>0</v>
      </c>
      <c r="BP74" s="125"/>
      <c r="BQ74" s="120"/>
      <c r="BR74" s="121">
        <v>65</v>
      </c>
      <c r="BS74" s="58">
        <f t="shared" si="41"/>
        <v>41.666666666666664</v>
      </c>
      <c r="BT74" s="58">
        <f>BR74</f>
        <v>65</v>
      </c>
      <c r="BU74" s="420">
        <v>65</v>
      </c>
      <c r="BV74" s="415"/>
      <c r="BW74" s="122"/>
      <c r="BX74" s="54">
        <v>19.79</v>
      </c>
      <c r="BY74" s="54">
        <v>57.35</v>
      </c>
      <c r="BZ74" s="122"/>
      <c r="CA74" s="5">
        <f t="shared" si="42"/>
        <v>29.2</v>
      </c>
      <c r="CB74" s="54">
        <f t="shared" si="43"/>
        <v>17.73</v>
      </c>
      <c r="CC74" s="428"/>
      <c r="CD74" s="437">
        <f t="shared" si="36"/>
        <v>23.465</v>
      </c>
      <c r="CE74" s="5">
        <f t="shared" si="37"/>
        <v>1525.2249999999999</v>
      </c>
      <c r="CF74" s="551"/>
      <c r="CG74" s="441"/>
      <c r="CH74" s="497" t="str">
        <f t="shared" si="19"/>
        <v/>
      </c>
      <c r="CI74" s="54" t="str">
        <f t="shared" si="20"/>
        <v/>
      </c>
      <c r="CJ74" s="326" t="e">
        <f t="shared" si="21"/>
        <v>#VALUE!</v>
      </c>
      <c r="CK74" s="544"/>
      <c r="CL74" s="593"/>
    </row>
    <row r="75" spans="1:90" ht="13.15" customHeight="1" x14ac:dyDescent="0.25">
      <c r="A75" s="526"/>
      <c r="B75" s="221">
        <v>82</v>
      </c>
      <c r="C75" s="529"/>
      <c r="D75" s="243">
        <v>69</v>
      </c>
      <c r="E75" s="118" t="s">
        <v>23</v>
      </c>
      <c r="F75" s="160" t="s">
        <v>24</v>
      </c>
      <c r="G75" s="208" t="s">
        <v>198</v>
      </c>
      <c r="H75" s="9"/>
      <c r="I75" s="70"/>
      <c r="J75" s="60"/>
      <c r="K75" s="70"/>
      <c r="L75" s="70">
        <f t="shared" si="84"/>
        <v>0</v>
      </c>
      <c r="M75" s="70"/>
      <c r="N75" s="123"/>
      <c r="O75" s="10"/>
      <c r="P75" s="10"/>
      <c r="Q75" s="11"/>
      <c r="R75" s="12"/>
      <c r="S75" s="4"/>
      <c r="T75" s="12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1">
        <f t="shared" si="68"/>
        <v>0</v>
      </c>
      <c r="AH75" s="58"/>
      <c r="AI75" s="58"/>
      <c r="AJ75" s="58">
        <f t="shared" si="79"/>
        <v>0</v>
      </c>
      <c r="AK75" s="40"/>
      <c r="AL75" s="40"/>
      <c r="AM75" s="40"/>
      <c r="AN75" s="40"/>
      <c r="AO75" s="40"/>
      <c r="AP75" s="49"/>
      <c r="AQ75" s="49"/>
      <c r="AR75" s="49"/>
      <c r="AS75" s="49"/>
      <c r="AT75" s="49"/>
      <c r="AU75" s="49"/>
      <c r="AV75" s="49"/>
      <c r="AW75" s="42">
        <f t="shared" si="67"/>
        <v>0</v>
      </c>
      <c r="AX75" s="53"/>
      <c r="AY75" s="53"/>
      <c r="AZ75" s="53">
        <f t="shared" si="82"/>
        <v>0</v>
      </c>
      <c r="BA75" s="67"/>
      <c r="BB75" s="67"/>
      <c r="BC75" s="67"/>
      <c r="BD75" s="67"/>
      <c r="BE75" s="67"/>
      <c r="BF75" s="66"/>
      <c r="BG75" s="66"/>
      <c r="BH75" s="66"/>
      <c r="BI75" s="66"/>
      <c r="BJ75" s="66">
        <v>6</v>
      </c>
      <c r="BK75" s="67"/>
      <c r="BL75" s="67"/>
      <c r="BM75" s="44">
        <f t="shared" si="85"/>
        <v>6</v>
      </c>
      <c r="BN75" s="44">
        <v>39.01</v>
      </c>
      <c r="BO75" s="44">
        <f t="shared" si="80"/>
        <v>234.06</v>
      </c>
      <c r="BP75" s="119"/>
      <c r="BQ75" s="120"/>
      <c r="BR75" s="121">
        <v>6</v>
      </c>
      <c r="BS75" s="58">
        <f t="shared" si="41"/>
        <v>2</v>
      </c>
      <c r="BT75" s="58">
        <f>BR75</f>
        <v>6</v>
      </c>
      <c r="BU75" s="420">
        <f>BR75</f>
        <v>6</v>
      </c>
      <c r="BV75" s="415"/>
      <c r="BW75" s="122"/>
      <c r="BX75" s="54">
        <v>24.47</v>
      </c>
      <c r="BY75" s="54">
        <v>70.94</v>
      </c>
      <c r="BZ75" s="122"/>
      <c r="CA75" s="5">
        <f t="shared" si="42"/>
        <v>39.01</v>
      </c>
      <c r="CB75" s="54">
        <f t="shared" si="43"/>
        <v>24.47</v>
      </c>
      <c r="CC75" s="428"/>
      <c r="CD75" s="437">
        <f t="shared" si="36"/>
        <v>31.74</v>
      </c>
      <c r="CE75" s="5">
        <f t="shared" si="37"/>
        <v>190.44</v>
      </c>
      <c r="CF75" s="551"/>
      <c r="CG75" s="441"/>
      <c r="CH75" s="497" t="str">
        <f t="shared" si="19"/>
        <v/>
      </c>
      <c r="CI75" s="54" t="str">
        <f t="shared" si="20"/>
        <v/>
      </c>
      <c r="CJ75" s="326" t="e">
        <f t="shared" si="21"/>
        <v>#VALUE!</v>
      </c>
      <c r="CK75" s="544"/>
      <c r="CL75" s="593"/>
    </row>
    <row r="76" spans="1:90" ht="13.15" customHeight="1" x14ac:dyDescent="0.25">
      <c r="A76" s="526"/>
      <c r="B76" s="221">
        <v>82</v>
      </c>
      <c r="C76" s="529"/>
      <c r="D76" s="243">
        <v>70</v>
      </c>
      <c r="E76" s="118" t="s">
        <v>231</v>
      </c>
      <c r="F76" s="160" t="s">
        <v>232</v>
      </c>
      <c r="G76" s="208" t="s">
        <v>198</v>
      </c>
      <c r="H76" s="9"/>
      <c r="I76" s="9">
        <v>48.45</v>
      </c>
      <c r="J76" s="39"/>
      <c r="K76" s="9"/>
      <c r="L76" s="9">
        <f t="shared" si="84"/>
        <v>0</v>
      </c>
      <c r="M76" s="9"/>
      <c r="N76" s="123"/>
      <c r="O76" s="10"/>
      <c r="P76" s="10"/>
      <c r="Q76" s="11"/>
      <c r="R76" s="12"/>
      <c r="S76" s="4"/>
      <c r="T76" s="12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1">
        <f t="shared" si="68"/>
        <v>0</v>
      </c>
      <c r="AH76" s="41">
        <v>48.45</v>
      </c>
      <c r="AI76" s="41">
        <v>28.6</v>
      </c>
      <c r="AJ76" s="41">
        <f t="shared" si="79"/>
        <v>0</v>
      </c>
      <c r="AK76" s="40"/>
      <c r="AL76" s="40"/>
      <c r="AM76" s="40"/>
      <c r="AN76" s="40"/>
      <c r="AO76" s="40"/>
      <c r="AP76" s="49"/>
      <c r="AQ76" s="49"/>
      <c r="AR76" s="49"/>
      <c r="AS76" s="49"/>
      <c r="AT76" s="49"/>
      <c r="AU76" s="49"/>
      <c r="AV76" s="49"/>
      <c r="AW76" s="42">
        <f t="shared" si="67"/>
        <v>0</v>
      </c>
      <c r="AX76" s="53"/>
      <c r="AY76" s="57"/>
      <c r="AZ76" s="53">
        <f t="shared" si="82"/>
        <v>0</v>
      </c>
      <c r="BA76" s="67"/>
      <c r="BB76" s="67"/>
      <c r="BC76" s="67"/>
      <c r="BD76" s="67"/>
      <c r="BE76" s="67"/>
      <c r="BF76" s="66"/>
      <c r="BG76" s="66">
        <v>24</v>
      </c>
      <c r="BH76" s="66"/>
      <c r="BI76" s="66"/>
      <c r="BJ76" s="66"/>
      <c r="BK76" s="67"/>
      <c r="BL76" s="67"/>
      <c r="BM76" s="44">
        <f t="shared" si="85"/>
        <v>24</v>
      </c>
      <c r="BN76" s="44">
        <v>43.79</v>
      </c>
      <c r="BO76" s="44">
        <f t="shared" si="80"/>
        <v>1050.96</v>
      </c>
      <c r="BP76" s="119"/>
      <c r="BQ76" s="120"/>
      <c r="BR76" s="121">
        <v>24</v>
      </c>
      <c r="BS76" s="58">
        <f t="shared" si="41"/>
        <v>8</v>
      </c>
      <c r="BT76" s="58">
        <f>BR76</f>
        <v>24</v>
      </c>
      <c r="BU76" s="420">
        <v>70</v>
      </c>
      <c r="BV76" s="415"/>
      <c r="BW76" s="122"/>
      <c r="BX76" s="54">
        <v>31.47</v>
      </c>
      <c r="BY76" s="54">
        <v>91.22</v>
      </c>
      <c r="BZ76" s="122"/>
      <c r="CA76" s="5">
        <f t="shared" si="42"/>
        <v>43.79</v>
      </c>
      <c r="CB76" s="54">
        <f t="shared" si="43"/>
        <v>28.6</v>
      </c>
      <c r="CC76" s="428"/>
      <c r="CD76" s="437">
        <f t="shared" si="36"/>
        <v>36.195</v>
      </c>
      <c r="CE76" s="5">
        <f t="shared" si="37"/>
        <v>2533.65</v>
      </c>
      <c r="CF76" s="551"/>
      <c r="CG76" s="441"/>
      <c r="CH76" s="497" t="str">
        <f t="shared" si="19"/>
        <v/>
      </c>
      <c r="CI76" s="54" t="str">
        <f t="shared" si="20"/>
        <v/>
      </c>
      <c r="CJ76" s="326" t="e">
        <f t="shared" si="21"/>
        <v>#VALUE!</v>
      </c>
      <c r="CK76" s="544"/>
      <c r="CL76" s="593"/>
    </row>
    <row r="77" spans="1:90" ht="13.15" customHeight="1" x14ac:dyDescent="0.25">
      <c r="A77" s="526"/>
      <c r="B77" s="221">
        <v>82</v>
      </c>
      <c r="C77" s="529"/>
      <c r="D77" s="243">
        <v>71</v>
      </c>
      <c r="E77" s="117" t="s">
        <v>141</v>
      </c>
      <c r="F77" s="159" t="s">
        <v>142</v>
      </c>
      <c r="G77" s="208" t="s">
        <v>198</v>
      </c>
      <c r="H77" s="9">
        <v>5</v>
      </c>
      <c r="I77" s="9">
        <v>79.2</v>
      </c>
      <c r="J77" s="39">
        <f>K77/1.23</f>
        <v>62.962059620596214</v>
      </c>
      <c r="K77" s="9">
        <v>77.443333333333342</v>
      </c>
      <c r="L77" s="9">
        <f t="shared" si="84"/>
        <v>314.81029810298105</v>
      </c>
      <c r="M77" s="9">
        <f>H77*K77</f>
        <v>387.2166666666667</v>
      </c>
      <c r="N77" s="123">
        <f>K77*1.11</f>
        <v>85.962100000000021</v>
      </c>
      <c r="O77" s="10">
        <f>K77*35%</f>
        <v>27.105166666666669</v>
      </c>
      <c r="P77" s="10">
        <f>N77*H77</f>
        <v>429.8105000000001</v>
      </c>
      <c r="Q77" s="11">
        <f>K77+O77</f>
        <v>104.54850000000002</v>
      </c>
      <c r="R77" s="12">
        <f>Q77*H77</f>
        <v>522.74250000000006</v>
      </c>
      <c r="S77" s="4">
        <f>K77*1.2</f>
        <v>92.932000000000002</v>
      </c>
      <c r="T77" s="120">
        <f>H77*S77</f>
        <v>464.66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1">
        <f t="shared" si="68"/>
        <v>0</v>
      </c>
      <c r="AH77" s="41">
        <v>79.2</v>
      </c>
      <c r="AI77" s="41">
        <v>45.93</v>
      </c>
      <c r="AJ77" s="41">
        <f t="shared" si="79"/>
        <v>0</v>
      </c>
      <c r="AK77" s="40"/>
      <c r="AL77" s="40"/>
      <c r="AM77" s="40"/>
      <c r="AN77" s="40"/>
      <c r="AO77" s="40"/>
      <c r="AP77" s="49"/>
      <c r="AQ77" s="49"/>
      <c r="AR77" s="49"/>
      <c r="AS77" s="49"/>
      <c r="AT77" s="49"/>
      <c r="AU77" s="49"/>
      <c r="AV77" s="49"/>
      <c r="AW77" s="42">
        <f t="shared" si="67"/>
        <v>0</v>
      </c>
      <c r="AX77" s="47">
        <v>92.932000000000002</v>
      </c>
      <c r="AY77" s="43">
        <v>43.95</v>
      </c>
      <c r="AZ77" s="47">
        <f t="shared" si="82"/>
        <v>0</v>
      </c>
      <c r="BA77" s="67"/>
      <c r="BB77" s="67"/>
      <c r="BC77" s="67"/>
      <c r="BD77" s="67"/>
      <c r="BE77" s="67"/>
      <c r="BF77" s="66"/>
      <c r="BG77" s="66"/>
      <c r="BH77" s="66"/>
      <c r="BI77" s="66"/>
      <c r="BJ77" s="66"/>
      <c r="BK77" s="67"/>
      <c r="BL77" s="67"/>
      <c r="BM77" s="44">
        <f t="shared" si="85"/>
        <v>0</v>
      </c>
      <c r="BN77" s="56"/>
      <c r="BO77" s="55">
        <f t="shared" si="80"/>
        <v>0</v>
      </c>
      <c r="BP77" s="124"/>
      <c r="BQ77" s="120"/>
      <c r="BR77" s="121">
        <v>5</v>
      </c>
      <c r="BS77" s="58">
        <f t="shared" si="41"/>
        <v>1.6666666666666667</v>
      </c>
      <c r="BT77" s="58">
        <f>BR77</f>
        <v>5</v>
      </c>
      <c r="BU77" s="420">
        <v>6</v>
      </c>
      <c r="BV77" s="415"/>
      <c r="BW77" s="122"/>
      <c r="BX77" s="54">
        <v>50.41</v>
      </c>
      <c r="BY77" s="54">
        <v>146.12</v>
      </c>
      <c r="BZ77" s="122"/>
      <c r="CA77" s="5">
        <f t="shared" si="42"/>
        <v>79.2</v>
      </c>
      <c r="CB77" s="54">
        <f t="shared" si="43"/>
        <v>43.95</v>
      </c>
      <c r="CC77" s="428"/>
      <c r="CD77" s="437">
        <f t="shared" si="36"/>
        <v>61.575000000000003</v>
      </c>
      <c r="CE77" s="5">
        <f t="shared" si="37"/>
        <v>369.45000000000005</v>
      </c>
      <c r="CF77" s="551"/>
      <c r="CG77" s="441"/>
      <c r="CH77" s="497" t="str">
        <f t="shared" si="19"/>
        <v/>
      </c>
      <c r="CI77" s="54" t="str">
        <f t="shared" si="20"/>
        <v/>
      </c>
      <c r="CJ77" s="326" t="e">
        <f t="shared" si="21"/>
        <v>#VALUE!</v>
      </c>
      <c r="CK77" s="544"/>
      <c r="CL77" s="593"/>
    </row>
    <row r="78" spans="1:90" ht="13.15" customHeight="1" thickBot="1" x14ac:dyDescent="0.3">
      <c r="A78" s="527"/>
      <c r="B78" s="222">
        <v>82</v>
      </c>
      <c r="C78" s="530"/>
      <c r="D78" s="244">
        <v>72</v>
      </c>
      <c r="E78" s="195" t="s">
        <v>237</v>
      </c>
      <c r="F78" s="196" t="s">
        <v>238</v>
      </c>
      <c r="G78" s="209" t="s">
        <v>198</v>
      </c>
      <c r="H78" s="89"/>
      <c r="I78" s="191"/>
      <c r="J78" s="192"/>
      <c r="K78" s="191"/>
      <c r="L78" s="191">
        <f t="shared" si="84"/>
        <v>0</v>
      </c>
      <c r="M78" s="191"/>
      <c r="N78" s="178"/>
      <c r="O78" s="19"/>
      <c r="P78" s="19"/>
      <c r="Q78" s="20"/>
      <c r="R78" s="21"/>
      <c r="S78" s="179"/>
      <c r="T78" s="180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>
        <f t="shared" si="68"/>
        <v>0</v>
      </c>
      <c r="AH78" s="94"/>
      <c r="AI78" s="94"/>
      <c r="AJ78" s="94">
        <f t="shared" si="79"/>
        <v>0</v>
      </c>
      <c r="AK78" s="92"/>
      <c r="AL78" s="92"/>
      <c r="AM78" s="92"/>
      <c r="AN78" s="92"/>
      <c r="AO78" s="92"/>
      <c r="AP78" s="95"/>
      <c r="AQ78" s="95"/>
      <c r="AR78" s="95"/>
      <c r="AS78" s="95"/>
      <c r="AT78" s="95"/>
      <c r="AU78" s="95"/>
      <c r="AV78" s="95"/>
      <c r="AW78" s="96">
        <f t="shared" si="67"/>
        <v>0</v>
      </c>
      <c r="AX78" s="193"/>
      <c r="AY78" s="197"/>
      <c r="AZ78" s="193">
        <f t="shared" si="82"/>
        <v>0</v>
      </c>
      <c r="BA78" s="114"/>
      <c r="BB78" s="114"/>
      <c r="BC78" s="114"/>
      <c r="BD78" s="114"/>
      <c r="BE78" s="114"/>
      <c r="BF78" s="98"/>
      <c r="BG78" s="98">
        <v>12</v>
      </c>
      <c r="BH78" s="98"/>
      <c r="BI78" s="98"/>
      <c r="BJ78" s="98"/>
      <c r="BK78" s="114"/>
      <c r="BL78" s="114"/>
      <c r="BM78" s="99">
        <f t="shared" si="85"/>
        <v>12</v>
      </c>
      <c r="BN78" s="99">
        <v>5.69</v>
      </c>
      <c r="BO78" s="99">
        <f t="shared" si="80"/>
        <v>68.28</v>
      </c>
      <c r="BP78" s="200"/>
      <c r="BQ78" s="180"/>
      <c r="BR78" s="182">
        <v>12</v>
      </c>
      <c r="BS78" s="94">
        <f t="shared" si="41"/>
        <v>4</v>
      </c>
      <c r="BT78" s="94">
        <v>10</v>
      </c>
      <c r="BU78" s="421">
        <v>12</v>
      </c>
      <c r="BV78" s="416"/>
      <c r="BW78" s="183"/>
      <c r="BX78" s="100">
        <v>3.54</v>
      </c>
      <c r="BY78" s="100">
        <v>6.16</v>
      </c>
      <c r="BZ78" s="183"/>
      <c r="CA78" s="184">
        <f t="shared" si="42"/>
        <v>5.69</v>
      </c>
      <c r="CB78" s="100">
        <f t="shared" si="43"/>
        <v>3.54</v>
      </c>
      <c r="CC78" s="429"/>
      <c r="CD78" s="438">
        <f t="shared" si="36"/>
        <v>4.6150000000000002</v>
      </c>
      <c r="CE78" s="184">
        <f t="shared" si="37"/>
        <v>55.38</v>
      </c>
      <c r="CF78" s="552"/>
      <c r="CG78" s="443"/>
      <c r="CH78" s="498" t="str">
        <f t="shared" si="19"/>
        <v/>
      </c>
      <c r="CI78" s="100" t="str">
        <f t="shared" si="20"/>
        <v/>
      </c>
      <c r="CJ78" s="327" t="e">
        <f t="shared" si="21"/>
        <v>#VALUE!</v>
      </c>
      <c r="CK78" s="545"/>
      <c r="CL78" s="594"/>
    </row>
    <row r="79" spans="1:90" ht="13.15" customHeight="1" x14ac:dyDescent="0.25">
      <c r="A79" s="522" t="s">
        <v>74</v>
      </c>
      <c r="B79" s="187"/>
      <c r="C79" s="540">
        <v>9</v>
      </c>
      <c r="D79" s="242">
        <v>73</v>
      </c>
      <c r="E79" s="167" t="s">
        <v>79</v>
      </c>
      <c r="F79" s="168" t="s">
        <v>80</v>
      </c>
      <c r="G79" s="207" t="s">
        <v>198</v>
      </c>
      <c r="H79" s="80">
        <v>10</v>
      </c>
      <c r="I79" s="103"/>
      <c r="J79" s="104">
        <f>K79/1.23</f>
        <v>2.5528455284552845</v>
      </c>
      <c r="K79" s="103">
        <v>3.1399999999999997</v>
      </c>
      <c r="L79" s="103">
        <f t="shared" si="84"/>
        <v>25.528455284552845</v>
      </c>
      <c r="M79" s="103">
        <f>H79*K79</f>
        <v>31.4</v>
      </c>
      <c r="N79" s="185">
        <f>K79*1.11</f>
        <v>3.4853999999999998</v>
      </c>
      <c r="O79" s="22">
        <f>K79*35%</f>
        <v>1.0989999999999998</v>
      </c>
      <c r="P79" s="22">
        <f>N79*H79</f>
        <v>34.853999999999999</v>
      </c>
      <c r="Q79" s="23">
        <f>K79+O79</f>
        <v>4.238999999999999</v>
      </c>
      <c r="R79" s="24">
        <f>Q79*H79</f>
        <v>42.389999999999986</v>
      </c>
      <c r="S79" s="82">
        <f>K79*1.2</f>
        <v>3.7679999999999993</v>
      </c>
      <c r="T79" s="170">
        <f>H79*S79</f>
        <v>37.679999999999993</v>
      </c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4">
        <f t="shared" si="68"/>
        <v>0</v>
      </c>
      <c r="AH79" s="172"/>
      <c r="AI79" s="172"/>
      <c r="AJ79" s="172">
        <f t="shared" si="79"/>
        <v>0</v>
      </c>
      <c r="AK79" s="83"/>
      <c r="AL79" s="83"/>
      <c r="AM79" s="83"/>
      <c r="AN79" s="83"/>
      <c r="AO79" s="83"/>
      <c r="AP79" s="85"/>
      <c r="AQ79" s="85"/>
      <c r="AR79" s="85"/>
      <c r="AS79" s="85"/>
      <c r="AT79" s="85"/>
      <c r="AU79" s="85"/>
      <c r="AV79" s="85"/>
      <c r="AW79" s="86">
        <f t="shared" ref="AW79:AW94" si="86">SUM(AK79:AV79)+AF79</f>
        <v>0</v>
      </c>
      <c r="AX79" s="105">
        <v>3.77</v>
      </c>
      <c r="AY79" s="106">
        <v>0.85</v>
      </c>
      <c r="AZ79" s="105">
        <f t="shared" si="82"/>
        <v>0</v>
      </c>
      <c r="BA79" s="107"/>
      <c r="BB79" s="107"/>
      <c r="BC79" s="107"/>
      <c r="BD79" s="107"/>
      <c r="BE79" s="107"/>
      <c r="BF79" s="108"/>
      <c r="BG79" s="108"/>
      <c r="BH79" s="108"/>
      <c r="BI79" s="108"/>
      <c r="BJ79" s="108"/>
      <c r="BK79" s="107"/>
      <c r="BL79" s="107"/>
      <c r="BM79" s="88">
        <f t="shared" si="85"/>
        <v>0</v>
      </c>
      <c r="BN79" s="109"/>
      <c r="BO79" s="110">
        <f t="shared" si="80"/>
        <v>0</v>
      </c>
      <c r="BP79" s="187"/>
      <c r="BQ79" s="170"/>
      <c r="BR79" s="171">
        <v>10</v>
      </c>
      <c r="BS79" s="172">
        <f t="shared" si="41"/>
        <v>3.3333333333333335</v>
      </c>
      <c r="BT79" s="172">
        <f>BR79</f>
        <v>10</v>
      </c>
      <c r="BU79" s="419">
        <f>BR79</f>
        <v>10</v>
      </c>
      <c r="BV79" s="414"/>
      <c r="BW79" s="174"/>
      <c r="BX79" s="173"/>
      <c r="BY79" s="173"/>
      <c r="BZ79" s="174"/>
      <c r="CA79" s="175">
        <f t="shared" si="42"/>
        <v>3.77</v>
      </c>
      <c r="CB79" s="173">
        <f t="shared" si="43"/>
        <v>0.85</v>
      </c>
      <c r="CC79" s="427"/>
      <c r="CD79" s="436">
        <f t="shared" si="36"/>
        <v>2.31</v>
      </c>
      <c r="CE79" s="175">
        <f t="shared" si="37"/>
        <v>23.1</v>
      </c>
      <c r="CF79" s="576">
        <f>SUM(CE79:CE89)</f>
        <v>523.49</v>
      </c>
      <c r="CG79" s="442"/>
      <c r="CH79" s="499" t="str">
        <f t="shared" si="19"/>
        <v/>
      </c>
      <c r="CI79" s="173" t="str">
        <f t="shared" si="20"/>
        <v/>
      </c>
      <c r="CJ79" s="325" t="e">
        <f t="shared" si="21"/>
        <v>#VALUE!</v>
      </c>
      <c r="CK79" s="543" t="e">
        <f>SUM(CJ79:CJ89)</f>
        <v>#VALUE!</v>
      </c>
      <c r="CL79" s="592" t="e">
        <f>(CF79-CK79)/CF79</f>
        <v>#VALUE!</v>
      </c>
    </row>
    <row r="80" spans="1:90" ht="13.15" customHeight="1" x14ac:dyDescent="0.25">
      <c r="A80" s="523"/>
      <c r="B80" s="124"/>
      <c r="C80" s="541"/>
      <c r="D80" s="243">
        <v>74</v>
      </c>
      <c r="E80" s="118" t="s">
        <v>223</v>
      </c>
      <c r="F80" s="160" t="s">
        <v>224</v>
      </c>
      <c r="G80" s="208" t="s">
        <v>198</v>
      </c>
      <c r="H80" s="9"/>
      <c r="I80" s="70"/>
      <c r="J80" s="60"/>
      <c r="K80" s="70"/>
      <c r="L80" s="70">
        <f t="shared" si="84"/>
        <v>0</v>
      </c>
      <c r="M80" s="70"/>
      <c r="N80" s="123"/>
      <c r="O80" s="10"/>
      <c r="P80" s="10"/>
      <c r="Q80" s="11"/>
      <c r="R80" s="12"/>
      <c r="S80" s="4"/>
      <c r="T80" s="120"/>
      <c r="U80" s="40"/>
      <c r="V80" s="40"/>
      <c r="W80" s="40">
        <v>20</v>
      </c>
      <c r="X80" s="40"/>
      <c r="Y80" s="40"/>
      <c r="Z80" s="40"/>
      <c r="AA80" s="40"/>
      <c r="AB80" s="40"/>
      <c r="AC80" s="40"/>
      <c r="AD80" s="40"/>
      <c r="AE80" s="40"/>
      <c r="AF80" s="40"/>
      <c r="AG80" s="41">
        <f t="shared" si="68"/>
        <v>20</v>
      </c>
      <c r="AH80" s="61"/>
      <c r="AI80" s="61">
        <v>3.89</v>
      </c>
      <c r="AJ80" s="61">
        <f t="shared" si="79"/>
        <v>77.8</v>
      </c>
      <c r="AK80" s="40"/>
      <c r="AL80" s="40"/>
      <c r="AM80" s="40"/>
      <c r="AN80" s="40"/>
      <c r="AO80" s="40"/>
      <c r="AP80" s="49"/>
      <c r="AQ80" s="49"/>
      <c r="AR80" s="49"/>
      <c r="AS80" s="49"/>
      <c r="AT80" s="49"/>
      <c r="AU80" s="49"/>
      <c r="AV80" s="49"/>
      <c r="AW80" s="42">
        <f t="shared" si="86"/>
        <v>0</v>
      </c>
      <c r="AX80" s="53"/>
      <c r="AY80" s="57"/>
      <c r="AZ80" s="53">
        <f t="shared" si="82"/>
        <v>0</v>
      </c>
      <c r="BA80" s="67"/>
      <c r="BB80" s="67"/>
      <c r="BC80" s="67"/>
      <c r="BD80" s="67"/>
      <c r="BE80" s="67"/>
      <c r="BF80" s="66">
        <v>29</v>
      </c>
      <c r="BG80" s="66">
        <v>8</v>
      </c>
      <c r="BH80" s="66"/>
      <c r="BI80" s="66"/>
      <c r="BJ80" s="66"/>
      <c r="BK80" s="67"/>
      <c r="BL80" s="67"/>
      <c r="BM80" s="44">
        <f t="shared" si="85"/>
        <v>37</v>
      </c>
      <c r="BN80" s="44">
        <v>3.6</v>
      </c>
      <c r="BO80" s="44">
        <f t="shared" si="80"/>
        <v>133.20000000000002</v>
      </c>
      <c r="BP80" s="125"/>
      <c r="BQ80" s="120"/>
      <c r="BR80" s="121">
        <v>37</v>
      </c>
      <c r="BS80" s="58">
        <f t="shared" si="41"/>
        <v>19</v>
      </c>
      <c r="BT80" s="58">
        <v>30</v>
      </c>
      <c r="BU80" s="420">
        <v>30</v>
      </c>
      <c r="BV80" s="415"/>
      <c r="BW80" s="122"/>
      <c r="BX80" s="54"/>
      <c r="BY80" s="54"/>
      <c r="BZ80" s="122"/>
      <c r="CA80" s="5">
        <f t="shared" si="42"/>
        <v>3.6</v>
      </c>
      <c r="CB80" s="54">
        <f t="shared" si="43"/>
        <v>3.6</v>
      </c>
      <c r="CC80" s="428"/>
      <c r="CD80" s="437">
        <f t="shared" si="36"/>
        <v>3.6</v>
      </c>
      <c r="CE80" s="5">
        <f t="shared" si="37"/>
        <v>108</v>
      </c>
      <c r="CF80" s="551"/>
      <c r="CG80" s="441"/>
      <c r="CH80" s="497" t="str">
        <f t="shared" ref="CH80:CH109" si="87">IF(ISBLANK(CG80),"",IF(AND(CG80&gt;=0%,CG80&lt;=70%),ROUND(CG80,4),"ΜΗ ΑΠΟΔΕΚΤΟ"))</f>
        <v/>
      </c>
      <c r="CI80" s="54" t="str">
        <f t="shared" ref="CI80:CI109" si="88">IF(ISBLANK(CG80),"",(CD80-CH80*CD80))</f>
        <v/>
      </c>
      <c r="CJ80" s="326" t="e">
        <f t="shared" ref="CJ80:CJ109" si="89">BU80*CI80</f>
        <v>#VALUE!</v>
      </c>
      <c r="CK80" s="544"/>
      <c r="CL80" s="593"/>
    </row>
    <row r="81" spans="1:90" ht="13.15" customHeight="1" x14ac:dyDescent="0.25">
      <c r="A81" s="523"/>
      <c r="B81" s="124"/>
      <c r="C81" s="541"/>
      <c r="D81" s="243">
        <v>75</v>
      </c>
      <c r="E81" s="118" t="s">
        <v>221</v>
      </c>
      <c r="F81" s="160" t="s">
        <v>65</v>
      </c>
      <c r="G81" s="208" t="s">
        <v>198</v>
      </c>
      <c r="H81" s="9"/>
      <c r="I81" s="70"/>
      <c r="J81" s="60"/>
      <c r="K81" s="70"/>
      <c r="L81" s="70">
        <f t="shared" si="84"/>
        <v>0</v>
      </c>
      <c r="M81" s="70"/>
      <c r="N81" s="123"/>
      <c r="O81" s="10"/>
      <c r="P81" s="10"/>
      <c r="Q81" s="11"/>
      <c r="R81" s="12"/>
      <c r="S81" s="4"/>
      <c r="T81" s="12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1">
        <f t="shared" si="68"/>
        <v>0</v>
      </c>
      <c r="AH81" s="58"/>
      <c r="AI81" s="58"/>
      <c r="AJ81" s="58">
        <f t="shared" si="79"/>
        <v>0</v>
      </c>
      <c r="AK81" s="40"/>
      <c r="AL81" s="40"/>
      <c r="AM81" s="40"/>
      <c r="AN81" s="40"/>
      <c r="AO81" s="40"/>
      <c r="AP81" s="49"/>
      <c r="AQ81" s="49"/>
      <c r="AR81" s="49"/>
      <c r="AS81" s="49"/>
      <c r="AT81" s="49"/>
      <c r="AU81" s="49"/>
      <c r="AV81" s="49"/>
      <c r="AW81" s="42">
        <f t="shared" si="86"/>
        <v>0</v>
      </c>
      <c r="AX81" s="53"/>
      <c r="AY81" s="57"/>
      <c r="AZ81" s="53">
        <f t="shared" si="82"/>
        <v>0</v>
      </c>
      <c r="BA81" s="67"/>
      <c r="BB81" s="67"/>
      <c r="BC81" s="67"/>
      <c r="BD81" s="67"/>
      <c r="BE81" s="67"/>
      <c r="BF81" s="66"/>
      <c r="BG81" s="66">
        <v>12</v>
      </c>
      <c r="BH81" s="66"/>
      <c r="BI81" s="66"/>
      <c r="BJ81" s="66"/>
      <c r="BK81" s="67"/>
      <c r="BL81" s="67"/>
      <c r="BM81" s="44">
        <f>SUM(BA81:BL81)</f>
        <v>12</v>
      </c>
      <c r="BN81" s="44">
        <v>3.24</v>
      </c>
      <c r="BO81" s="44">
        <f t="shared" si="80"/>
        <v>38.880000000000003</v>
      </c>
      <c r="BP81" s="119"/>
      <c r="BQ81" s="120"/>
      <c r="BR81" s="121">
        <v>12</v>
      </c>
      <c r="BS81" s="58">
        <f t="shared" si="41"/>
        <v>4</v>
      </c>
      <c r="BT81" s="58">
        <f>BR81</f>
        <v>12</v>
      </c>
      <c r="BU81" s="420">
        <f>BR81</f>
        <v>12</v>
      </c>
      <c r="BV81" s="415"/>
      <c r="BW81" s="122"/>
      <c r="BX81" s="54"/>
      <c r="BY81" s="54"/>
      <c r="BZ81" s="122"/>
      <c r="CA81" s="5">
        <f t="shared" si="42"/>
        <v>3.24</v>
      </c>
      <c r="CB81" s="54">
        <f t="shared" si="43"/>
        <v>3.24</v>
      </c>
      <c r="CC81" s="428"/>
      <c r="CD81" s="437">
        <f t="shared" si="36"/>
        <v>3.24</v>
      </c>
      <c r="CE81" s="5">
        <f t="shared" si="37"/>
        <v>38.880000000000003</v>
      </c>
      <c r="CF81" s="551"/>
      <c r="CG81" s="441"/>
      <c r="CH81" s="497" t="str">
        <f t="shared" si="87"/>
        <v/>
      </c>
      <c r="CI81" s="54" t="str">
        <f t="shared" si="88"/>
        <v/>
      </c>
      <c r="CJ81" s="326" t="e">
        <f t="shared" si="89"/>
        <v>#VALUE!</v>
      </c>
      <c r="CK81" s="544"/>
      <c r="CL81" s="593"/>
    </row>
    <row r="82" spans="1:90" ht="13.15" customHeight="1" x14ac:dyDescent="0.25">
      <c r="A82" s="523"/>
      <c r="B82" s="124"/>
      <c r="C82" s="541"/>
      <c r="D82" s="243">
        <v>76</v>
      </c>
      <c r="E82" s="117" t="s">
        <v>201</v>
      </c>
      <c r="F82" s="159" t="s">
        <v>66</v>
      </c>
      <c r="G82" s="208" t="s">
        <v>198</v>
      </c>
      <c r="H82" s="9"/>
      <c r="I82" s="70"/>
      <c r="J82" s="60"/>
      <c r="K82" s="70"/>
      <c r="L82" s="70">
        <f t="shared" si="84"/>
        <v>0</v>
      </c>
      <c r="M82" s="70"/>
      <c r="N82" s="123"/>
      <c r="O82" s="10"/>
      <c r="P82" s="10"/>
      <c r="Q82" s="11"/>
      <c r="R82" s="12"/>
      <c r="S82" s="4"/>
      <c r="T82" s="12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>
        <v>12.7</v>
      </c>
      <c r="AG82" s="41">
        <f t="shared" si="68"/>
        <v>0</v>
      </c>
      <c r="AH82" s="58"/>
      <c r="AI82" s="58"/>
      <c r="AJ82" s="58">
        <f t="shared" si="79"/>
        <v>0</v>
      </c>
      <c r="AK82" s="40"/>
      <c r="AL82" s="40"/>
      <c r="AM82" s="40"/>
      <c r="AN82" s="40"/>
      <c r="AO82" s="40"/>
      <c r="AP82" s="49"/>
      <c r="AQ82" s="49"/>
      <c r="AR82" s="49"/>
      <c r="AS82" s="49"/>
      <c r="AT82" s="49"/>
      <c r="AU82" s="49"/>
      <c r="AV82" s="49"/>
      <c r="AW82" s="42">
        <f t="shared" si="86"/>
        <v>12.7</v>
      </c>
      <c r="AX82" s="46"/>
      <c r="AY82" s="46">
        <v>5.12</v>
      </c>
      <c r="AZ82" s="46">
        <f t="shared" si="82"/>
        <v>65.024000000000001</v>
      </c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44">
        <f>SUM(BA82:BL82)</f>
        <v>0</v>
      </c>
      <c r="BN82" s="53"/>
      <c r="BO82" s="53">
        <f t="shared" si="80"/>
        <v>0</v>
      </c>
      <c r="BP82" s="126" t="s">
        <v>200</v>
      </c>
      <c r="BQ82" s="120"/>
      <c r="BR82" s="121">
        <v>12.7</v>
      </c>
      <c r="BS82" s="58">
        <f t="shared" si="41"/>
        <v>4.2333333333333334</v>
      </c>
      <c r="BT82" s="58">
        <f>12</f>
        <v>12</v>
      </c>
      <c r="BU82" s="420">
        <f>12</f>
        <v>12</v>
      </c>
      <c r="BV82" s="415"/>
      <c r="BW82" s="122"/>
      <c r="BX82" s="54"/>
      <c r="BY82" s="54"/>
      <c r="BZ82" s="122"/>
      <c r="CA82" s="5">
        <f t="shared" si="42"/>
        <v>0</v>
      </c>
      <c r="CB82" s="54">
        <f t="shared" si="43"/>
        <v>5.12</v>
      </c>
      <c r="CC82" s="428"/>
      <c r="CD82" s="437">
        <f t="shared" si="36"/>
        <v>5.12</v>
      </c>
      <c r="CE82" s="5">
        <f t="shared" si="37"/>
        <v>61.44</v>
      </c>
      <c r="CF82" s="551"/>
      <c r="CG82" s="441"/>
      <c r="CH82" s="497" t="str">
        <f t="shared" si="87"/>
        <v/>
      </c>
      <c r="CI82" s="54" t="str">
        <f t="shared" si="88"/>
        <v/>
      </c>
      <c r="CJ82" s="326" t="e">
        <f t="shared" si="89"/>
        <v>#VALUE!</v>
      </c>
      <c r="CK82" s="544"/>
      <c r="CL82" s="593"/>
    </row>
    <row r="83" spans="1:90" ht="13.15" customHeight="1" x14ac:dyDescent="0.25">
      <c r="A83" s="523"/>
      <c r="B83" s="124"/>
      <c r="C83" s="541"/>
      <c r="D83" s="243">
        <v>77</v>
      </c>
      <c r="E83" s="117" t="s">
        <v>208</v>
      </c>
      <c r="F83" s="159" t="s">
        <v>67</v>
      </c>
      <c r="G83" s="208" t="s">
        <v>198</v>
      </c>
      <c r="H83" s="9"/>
      <c r="I83" s="70"/>
      <c r="J83" s="60"/>
      <c r="K83" s="70"/>
      <c r="L83" s="70">
        <f t="shared" si="84"/>
        <v>0</v>
      </c>
      <c r="M83" s="70"/>
      <c r="N83" s="123"/>
      <c r="O83" s="10"/>
      <c r="P83" s="10"/>
      <c r="Q83" s="11"/>
      <c r="R83" s="12"/>
      <c r="S83" s="4"/>
      <c r="T83" s="12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1">
        <f t="shared" si="68"/>
        <v>0</v>
      </c>
      <c r="AH83" s="58"/>
      <c r="AI83" s="58"/>
      <c r="AJ83" s="58">
        <f t="shared" si="79"/>
        <v>0</v>
      </c>
      <c r="AK83" s="40"/>
      <c r="AL83" s="40"/>
      <c r="AM83" s="40"/>
      <c r="AN83" s="40"/>
      <c r="AO83" s="40"/>
      <c r="AP83" s="49"/>
      <c r="AQ83" s="49"/>
      <c r="AR83" s="49"/>
      <c r="AS83" s="49"/>
      <c r="AT83" s="49"/>
      <c r="AU83" s="49"/>
      <c r="AV83" s="49"/>
      <c r="AW83" s="42">
        <f t="shared" si="86"/>
        <v>0</v>
      </c>
      <c r="AX83" s="53"/>
      <c r="AY83" s="57"/>
      <c r="AZ83" s="53">
        <f t="shared" si="82"/>
        <v>0</v>
      </c>
      <c r="BA83" s="67"/>
      <c r="BB83" s="67"/>
      <c r="BC83" s="67"/>
      <c r="BD83" s="67"/>
      <c r="BE83" s="67"/>
      <c r="BF83" s="66"/>
      <c r="BG83" s="66"/>
      <c r="BH83" s="66"/>
      <c r="BI83" s="66">
        <v>16</v>
      </c>
      <c r="BJ83" s="66">
        <v>8.5</v>
      </c>
      <c r="BK83" s="67"/>
      <c r="BL83" s="67"/>
      <c r="BM83" s="44">
        <f>SUM(BA83:BL83)</f>
        <v>24.5</v>
      </c>
      <c r="BN83" s="44">
        <v>8.1</v>
      </c>
      <c r="BO83" s="44">
        <f t="shared" si="80"/>
        <v>198.45</v>
      </c>
      <c r="BP83" s="129"/>
      <c r="BQ83" s="120"/>
      <c r="BR83" s="121">
        <v>24.5</v>
      </c>
      <c r="BS83" s="58">
        <f t="shared" si="41"/>
        <v>8.1666666666666661</v>
      </c>
      <c r="BT83" s="58">
        <v>20</v>
      </c>
      <c r="BU83" s="420">
        <v>20</v>
      </c>
      <c r="BV83" s="415"/>
      <c r="BW83" s="122"/>
      <c r="BX83" s="54"/>
      <c r="BY83" s="54"/>
      <c r="BZ83" s="122"/>
      <c r="CA83" s="5">
        <f t="shared" si="42"/>
        <v>8.1</v>
      </c>
      <c r="CB83" s="54">
        <f t="shared" si="43"/>
        <v>8.1</v>
      </c>
      <c r="CC83" s="428"/>
      <c r="CD83" s="437">
        <f t="shared" si="36"/>
        <v>8.1</v>
      </c>
      <c r="CE83" s="5">
        <f t="shared" si="37"/>
        <v>162</v>
      </c>
      <c r="CF83" s="551"/>
      <c r="CG83" s="441"/>
      <c r="CH83" s="497" t="str">
        <f t="shared" si="87"/>
        <v/>
      </c>
      <c r="CI83" s="54" t="str">
        <f t="shared" si="88"/>
        <v/>
      </c>
      <c r="CJ83" s="326" t="e">
        <f t="shared" si="89"/>
        <v>#VALUE!</v>
      </c>
      <c r="CK83" s="544"/>
      <c r="CL83" s="593"/>
    </row>
    <row r="84" spans="1:90" ht="13.15" customHeight="1" x14ac:dyDescent="0.25">
      <c r="A84" s="523"/>
      <c r="B84" s="124"/>
      <c r="C84" s="541"/>
      <c r="D84" s="243">
        <v>78</v>
      </c>
      <c r="E84" s="118" t="s">
        <v>222</v>
      </c>
      <c r="F84" s="160" t="s">
        <v>68</v>
      </c>
      <c r="G84" s="208" t="s">
        <v>198</v>
      </c>
      <c r="H84" s="9"/>
      <c r="I84" s="70"/>
      <c r="J84" s="60"/>
      <c r="K84" s="70"/>
      <c r="L84" s="70">
        <f t="shared" si="84"/>
        <v>0</v>
      </c>
      <c r="M84" s="70"/>
      <c r="N84" s="123"/>
      <c r="O84" s="10"/>
      <c r="P84" s="10"/>
      <c r="Q84" s="11"/>
      <c r="R84" s="12"/>
      <c r="S84" s="4"/>
      <c r="T84" s="12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1">
        <f t="shared" si="68"/>
        <v>0</v>
      </c>
      <c r="AH84" s="58"/>
      <c r="AI84" s="58"/>
      <c r="AJ84" s="58">
        <f t="shared" si="79"/>
        <v>0</v>
      </c>
      <c r="AK84" s="40"/>
      <c r="AL84" s="40"/>
      <c r="AM84" s="40"/>
      <c r="AN84" s="40"/>
      <c r="AO84" s="40"/>
      <c r="AP84" s="49"/>
      <c r="AQ84" s="49"/>
      <c r="AR84" s="49"/>
      <c r="AS84" s="49"/>
      <c r="AT84" s="49"/>
      <c r="AU84" s="49"/>
      <c r="AV84" s="49"/>
      <c r="AW84" s="42">
        <f t="shared" si="86"/>
        <v>0</v>
      </c>
      <c r="AX84" s="53"/>
      <c r="AY84" s="57"/>
      <c r="AZ84" s="53">
        <f t="shared" si="82"/>
        <v>0</v>
      </c>
      <c r="BA84" s="67"/>
      <c r="BB84" s="67"/>
      <c r="BC84" s="67"/>
      <c r="BD84" s="67"/>
      <c r="BE84" s="67"/>
      <c r="BF84" s="66"/>
      <c r="BG84" s="66">
        <v>9</v>
      </c>
      <c r="BH84" s="66"/>
      <c r="BI84" s="66"/>
      <c r="BJ84" s="66"/>
      <c r="BK84" s="67"/>
      <c r="BL84" s="67"/>
      <c r="BM84" s="44">
        <f>SUM(BA84:BL84)</f>
        <v>9</v>
      </c>
      <c r="BN84" s="44">
        <v>2.0299999999999998</v>
      </c>
      <c r="BO84" s="44">
        <f t="shared" si="80"/>
        <v>18.27</v>
      </c>
      <c r="BP84" s="119"/>
      <c r="BQ84" s="120"/>
      <c r="BR84" s="121">
        <v>9</v>
      </c>
      <c r="BS84" s="58">
        <f t="shared" si="41"/>
        <v>3</v>
      </c>
      <c r="BT84" s="58">
        <f>BR84</f>
        <v>9</v>
      </c>
      <c r="BU84" s="420">
        <f>BR84</f>
        <v>9</v>
      </c>
      <c r="BV84" s="415"/>
      <c r="BW84" s="122"/>
      <c r="BX84" s="54"/>
      <c r="BY84" s="54"/>
      <c r="BZ84" s="122"/>
      <c r="CA84" s="5">
        <f t="shared" si="42"/>
        <v>2.0299999999999998</v>
      </c>
      <c r="CB84" s="54">
        <f t="shared" si="43"/>
        <v>2.0299999999999998</v>
      </c>
      <c r="CC84" s="428"/>
      <c r="CD84" s="437">
        <f t="shared" si="36"/>
        <v>2.0299999999999998</v>
      </c>
      <c r="CE84" s="5">
        <f t="shared" si="37"/>
        <v>18.27</v>
      </c>
      <c r="CF84" s="551"/>
      <c r="CG84" s="441"/>
      <c r="CH84" s="497" t="str">
        <f t="shared" si="87"/>
        <v/>
      </c>
      <c r="CI84" s="54" t="str">
        <f t="shared" si="88"/>
        <v/>
      </c>
      <c r="CJ84" s="326" t="e">
        <f t="shared" si="89"/>
        <v>#VALUE!</v>
      </c>
      <c r="CK84" s="544"/>
      <c r="CL84" s="593"/>
    </row>
    <row r="85" spans="1:90" ht="13.15" customHeight="1" x14ac:dyDescent="0.25">
      <c r="A85" s="523"/>
      <c r="B85" s="124"/>
      <c r="C85" s="541"/>
      <c r="D85" s="243">
        <v>79</v>
      </c>
      <c r="E85" s="117" t="s">
        <v>101</v>
      </c>
      <c r="F85" s="159" t="s">
        <v>69</v>
      </c>
      <c r="G85" s="208" t="s">
        <v>198</v>
      </c>
      <c r="H85" s="9">
        <v>100</v>
      </c>
      <c r="I85" s="71"/>
      <c r="J85" s="72">
        <f>K85/1.23</f>
        <v>0.2032520325203252</v>
      </c>
      <c r="K85" s="71">
        <v>0.25</v>
      </c>
      <c r="L85" s="71">
        <f t="shared" si="84"/>
        <v>20.325203252032519</v>
      </c>
      <c r="M85" s="71">
        <f>H85*K85</f>
        <v>25</v>
      </c>
      <c r="N85" s="123">
        <f>K85*1.11</f>
        <v>0.27750000000000002</v>
      </c>
      <c r="O85" s="10">
        <f>K85*35%</f>
        <v>8.7499999999999994E-2</v>
      </c>
      <c r="P85" s="10">
        <f>N85*H85</f>
        <v>27.750000000000004</v>
      </c>
      <c r="Q85" s="11">
        <f>K85+O85</f>
        <v>0.33750000000000002</v>
      </c>
      <c r="R85" s="12">
        <f>Q85*H85</f>
        <v>33.75</v>
      </c>
      <c r="S85" s="4">
        <f>K85*1.2</f>
        <v>0.3</v>
      </c>
      <c r="T85" s="120">
        <f>H85*S85</f>
        <v>30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>
        <v>500</v>
      </c>
      <c r="AG85" s="41">
        <f t="shared" si="68"/>
        <v>0</v>
      </c>
      <c r="AH85" s="58"/>
      <c r="AI85" s="58"/>
      <c r="AJ85" s="58">
        <f t="shared" si="79"/>
        <v>0</v>
      </c>
      <c r="AK85" s="40"/>
      <c r="AL85" s="40"/>
      <c r="AM85" s="40"/>
      <c r="AN85" s="40"/>
      <c r="AO85" s="40"/>
      <c r="AP85" s="49"/>
      <c r="AQ85" s="49"/>
      <c r="AR85" s="49"/>
      <c r="AS85" s="49"/>
      <c r="AT85" s="49"/>
      <c r="AU85" s="49"/>
      <c r="AV85" s="49"/>
      <c r="AW85" s="42">
        <f t="shared" si="86"/>
        <v>500</v>
      </c>
      <c r="AX85" s="47">
        <v>0.3</v>
      </c>
      <c r="AY85" s="42">
        <v>0.12</v>
      </c>
      <c r="AZ85" s="47">
        <f t="shared" si="82"/>
        <v>60</v>
      </c>
      <c r="BA85" s="40"/>
      <c r="BB85" s="40"/>
      <c r="BC85" s="40"/>
      <c r="BD85" s="40"/>
      <c r="BE85" s="40"/>
      <c r="BF85" s="66"/>
      <c r="BG85" s="66"/>
      <c r="BH85" s="66"/>
      <c r="BI85" s="66"/>
      <c r="BJ85" s="66"/>
      <c r="BK85" s="40"/>
      <c r="BL85" s="40"/>
      <c r="BM85" s="44">
        <f t="shared" si="85"/>
        <v>0</v>
      </c>
      <c r="BN85" s="54"/>
      <c r="BO85" s="55">
        <f t="shared" si="80"/>
        <v>0</v>
      </c>
      <c r="BP85" s="124"/>
      <c r="BQ85" s="120"/>
      <c r="BR85" s="128">
        <v>500</v>
      </c>
      <c r="BS85" s="58">
        <f t="shared" si="41"/>
        <v>200</v>
      </c>
      <c r="BT85" s="58">
        <v>300</v>
      </c>
      <c r="BU85" s="420">
        <v>50</v>
      </c>
      <c r="BV85" s="415"/>
      <c r="BW85" s="122"/>
      <c r="BX85" s="54"/>
      <c r="BY85" s="54"/>
      <c r="BZ85" s="122"/>
      <c r="CA85" s="5">
        <f t="shared" si="42"/>
        <v>0.3</v>
      </c>
      <c r="CB85" s="54">
        <f t="shared" si="43"/>
        <v>0.12</v>
      </c>
      <c r="CC85" s="428"/>
      <c r="CD85" s="437">
        <f t="shared" si="36"/>
        <v>0.21</v>
      </c>
      <c r="CE85" s="5">
        <f t="shared" si="37"/>
        <v>10.5</v>
      </c>
      <c r="CF85" s="551"/>
      <c r="CG85" s="441"/>
      <c r="CH85" s="497" t="str">
        <f t="shared" si="87"/>
        <v/>
      </c>
      <c r="CI85" s="54" t="str">
        <f t="shared" si="88"/>
        <v/>
      </c>
      <c r="CJ85" s="326" t="e">
        <f t="shared" si="89"/>
        <v>#VALUE!</v>
      </c>
      <c r="CK85" s="544"/>
      <c r="CL85" s="593"/>
    </row>
    <row r="86" spans="1:90" ht="13.15" customHeight="1" x14ac:dyDescent="0.25">
      <c r="A86" s="523"/>
      <c r="B86" s="124"/>
      <c r="C86" s="541"/>
      <c r="D86" s="243">
        <v>80</v>
      </c>
      <c r="E86" s="117" t="s">
        <v>250</v>
      </c>
      <c r="F86" s="159" t="s">
        <v>70</v>
      </c>
      <c r="G86" s="208" t="s">
        <v>198</v>
      </c>
      <c r="H86" s="9"/>
      <c r="I86" s="70"/>
      <c r="J86" s="60"/>
      <c r="K86" s="70"/>
      <c r="L86" s="70">
        <f t="shared" si="84"/>
        <v>0</v>
      </c>
      <c r="M86" s="70"/>
      <c r="N86" s="123"/>
      <c r="O86" s="10"/>
      <c r="P86" s="10"/>
      <c r="Q86" s="11"/>
      <c r="R86" s="12"/>
      <c r="S86" s="4"/>
      <c r="T86" s="120"/>
      <c r="U86" s="40"/>
      <c r="V86" s="40">
        <v>10</v>
      </c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>
        <f t="shared" si="68"/>
        <v>10</v>
      </c>
      <c r="AH86" s="61"/>
      <c r="AI86" s="61">
        <v>0.35</v>
      </c>
      <c r="AJ86" s="61">
        <f t="shared" si="79"/>
        <v>3.5</v>
      </c>
      <c r="AK86" s="40"/>
      <c r="AL86" s="40"/>
      <c r="AM86" s="40"/>
      <c r="AN86" s="40"/>
      <c r="AO86" s="40"/>
      <c r="AP86" s="49"/>
      <c r="AQ86" s="49"/>
      <c r="AR86" s="49"/>
      <c r="AS86" s="49"/>
      <c r="AT86" s="49"/>
      <c r="AU86" s="49"/>
      <c r="AV86" s="49"/>
      <c r="AW86" s="42">
        <f t="shared" si="86"/>
        <v>0</v>
      </c>
      <c r="AX86" s="53"/>
      <c r="AY86" s="58"/>
      <c r="AZ86" s="53">
        <f t="shared" si="82"/>
        <v>0</v>
      </c>
      <c r="BA86" s="40"/>
      <c r="BB86" s="40"/>
      <c r="BC86" s="40"/>
      <c r="BD86" s="40"/>
      <c r="BE86" s="40"/>
      <c r="BF86" s="66"/>
      <c r="BG86" s="66"/>
      <c r="BH86" s="66"/>
      <c r="BI86" s="66"/>
      <c r="BJ86" s="66"/>
      <c r="BK86" s="40"/>
      <c r="BL86" s="40"/>
      <c r="BM86" s="44">
        <f t="shared" si="85"/>
        <v>0</v>
      </c>
      <c r="BN86" s="54"/>
      <c r="BO86" s="55">
        <f t="shared" si="80"/>
        <v>0</v>
      </c>
      <c r="BP86" s="125" t="s">
        <v>200</v>
      </c>
      <c r="BQ86" s="120"/>
      <c r="BR86" s="121">
        <v>10</v>
      </c>
      <c r="BS86" s="58">
        <f t="shared" si="41"/>
        <v>3.3333333333333335</v>
      </c>
      <c r="BT86" s="58">
        <f>BR86</f>
        <v>10</v>
      </c>
      <c r="BU86" s="420">
        <f>BR86</f>
        <v>10</v>
      </c>
      <c r="BV86" s="415"/>
      <c r="BW86" s="122"/>
      <c r="BX86" s="54"/>
      <c r="BY86" s="54"/>
      <c r="BZ86" s="122"/>
      <c r="CA86" s="5">
        <f t="shared" si="42"/>
        <v>0</v>
      </c>
      <c r="CB86" s="54">
        <f t="shared" si="43"/>
        <v>0.35</v>
      </c>
      <c r="CC86" s="428"/>
      <c r="CD86" s="437">
        <f t="shared" si="36"/>
        <v>0.35</v>
      </c>
      <c r="CE86" s="5">
        <f t="shared" si="37"/>
        <v>3.5</v>
      </c>
      <c r="CF86" s="551"/>
      <c r="CG86" s="441"/>
      <c r="CH86" s="497" t="str">
        <f t="shared" si="87"/>
        <v/>
      </c>
      <c r="CI86" s="54" t="str">
        <f t="shared" si="88"/>
        <v/>
      </c>
      <c r="CJ86" s="326" t="e">
        <f t="shared" si="89"/>
        <v>#VALUE!</v>
      </c>
      <c r="CK86" s="544"/>
      <c r="CL86" s="593"/>
    </row>
    <row r="87" spans="1:90" ht="13.15" customHeight="1" x14ac:dyDescent="0.25">
      <c r="A87" s="523"/>
      <c r="B87" s="124"/>
      <c r="C87" s="541"/>
      <c r="D87" s="243">
        <v>81</v>
      </c>
      <c r="E87" s="117" t="s">
        <v>157</v>
      </c>
      <c r="F87" s="159" t="s">
        <v>71</v>
      </c>
      <c r="G87" s="208" t="s">
        <v>198</v>
      </c>
      <c r="H87" s="9">
        <v>100</v>
      </c>
      <c r="I87" s="71"/>
      <c r="J87" s="72">
        <f>K87/1.23</f>
        <v>1.0975609756097562</v>
      </c>
      <c r="K87" s="71">
        <v>1.35</v>
      </c>
      <c r="L87" s="71">
        <f t="shared" si="84"/>
        <v>109.75609756097562</v>
      </c>
      <c r="M87" s="71">
        <f>H87*K87</f>
        <v>135</v>
      </c>
      <c r="N87" s="123">
        <f>K87*1.11</f>
        <v>1.4985000000000002</v>
      </c>
      <c r="O87" s="10">
        <f>K87*35%</f>
        <v>0.47249999999999998</v>
      </c>
      <c r="P87" s="10">
        <f>N87*H87</f>
        <v>149.85000000000002</v>
      </c>
      <c r="Q87" s="11">
        <f>K87+O87</f>
        <v>1.8225</v>
      </c>
      <c r="R87" s="12">
        <f>Q87*H87</f>
        <v>182.25</v>
      </c>
      <c r="S87" s="4">
        <f>K87*1.2</f>
        <v>1.62</v>
      </c>
      <c r="T87" s="120">
        <f>H87*S87</f>
        <v>162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1">
        <f t="shared" si="68"/>
        <v>0</v>
      </c>
      <c r="AH87" s="58"/>
      <c r="AI87" s="58"/>
      <c r="AJ87" s="58">
        <f t="shared" si="79"/>
        <v>0</v>
      </c>
      <c r="AK87" s="40"/>
      <c r="AL87" s="40"/>
      <c r="AM87" s="40"/>
      <c r="AN87" s="40"/>
      <c r="AO87" s="40"/>
      <c r="AP87" s="49"/>
      <c r="AQ87" s="49"/>
      <c r="AR87" s="49"/>
      <c r="AS87" s="49"/>
      <c r="AT87" s="49"/>
      <c r="AU87" s="49"/>
      <c r="AV87" s="49"/>
      <c r="AW87" s="42">
        <f t="shared" si="86"/>
        <v>0</v>
      </c>
      <c r="AX87" s="47">
        <v>1.62</v>
      </c>
      <c r="AY87" s="43">
        <v>0.9</v>
      </c>
      <c r="AZ87" s="47">
        <f t="shared" si="82"/>
        <v>0</v>
      </c>
      <c r="BA87" s="67"/>
      <c r="BB87" s="67"/>
      <c r="BC87" s="67"/>
      <c r="BD87" s="67"/>
      <c r="BE87" s="67"/>
      <c r="BF87" s="66"/>
      <c r="BG87" s="66"/>
      <c r="BH87" s="66"/>
      <c r="BI87" s="66"/>
      <c r="BJ87" s="66"/>
      <c r="BK87" s="67"/>
      <c r="BL87" s="67"/>
      <c r="BM87" s="44">
        <f t="shared" si="85"/>
        <v>0</v>
      </c>
      <c r="BN87" s="56"/>
      <c r="BO87" s="55">
        <f t="shared" si="80"/>
        <v>0</v>
      </c>
      <c r="BP87" s="124"/>
      <c r="BQ87" s="120"/>
      <c r="BR87" s="121">
        <v>100</v>
      </c>
      <c r="BS87" s="58">
        <f t="shared" si="41"/>
        <v>33.333333333333336</v>
      </c>
      <c r="BT87" s="58">
        <f t="shared" ref="BT87:BT94" si="90">BR87</f>
        <v>100</v>
      </c>
      <c r="BU87" s="420">
        <v>50</v>
      </c>
      <c r="BV87" s="415"/>
      <c r="BW87" s="122"/>
      <c r="BX87" s="54"/>
      <c r="BY87" s="54"/>
      <c r="BZ87" s="122"/>
      <c r="CA87" s="5">
        <f t="shared" si="42"/>
        <v>1.62</v>
      </c>
      <c r="CB87" s="54">
        <f t="shared" si="43"/>
        <v>0.9</v>
      </c>
      <c r="CC87" s="428"/>
      <c r="CD87" s="437">
        <f t="shared" si="36"/>
        <v>1.26</v>
      </c>
      <c r="CE87" s="5">
        <f t="shared" si="37"/>
        <v>63</v>
      </c>
      <c r="CF87" s="551"/>
      <c r="CG87" s="441"/>
      <c r="CH87" s="497" t="str">
        <f t="shared" si="87"/>
        <v/>
      </c>
      <c r="CI87" s="54" t="str">
        <f t="shared" si="88"/>
        <v/>
      </c>
      <c r="CJ87" s="326" t="e">
        <f t="shared" si="89"/>
        <v>#VALUE!</v>
      </c>
      <c r="CK87" s="544"/>
      <c r="CL87" s="593"/>
    </row>
    <row r="88" spans="1:90" ht="13.15" customHeight="1" x14ac:dyDescent="0.25">
      <c r="A88" s="523"/>
      <c r="B88" s="124"/>
      <c r="C88" s="541"/>
      <c r="D88" s="243">
        <v>82</v>
      </c>
      <c r="E88" s="118" t="s">
        <v>236</v>
      </c>
      <c r="F88" s="160" t="s">
        <v>72</v>
      </c>
      <c r="G88" s="208" t="s">
        <v>198</v>
      </c>
      <c r="H88" s="9"/>
      <c r="I88" s="70"/>
      <c r="J88" s="60"/>
      <c r="K88" s="70"/>
      <c r="L88" s="70">
        <f t="shared" si="84"/>
        <v>0</v>
      </c>
      <c r="M88" s="70"/>
      <c r="N88" s="123"/>
      <c r="O88" s="10"/>
      <c r="P88" s="10"/>
      <c r="Q88" s="11"/>
      <c r="R88" s="12"/>
      <c r="S88" s="4"/>
      <c r="T88" s="12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1">
        <f t="shared" si="68"/>
        <v>0</v>
      </c>
      <c r="AH88" s="58"/>
      <c r="AI88" s="58"/>
      <c r="AJ88" s="58">
        <f t="shared" si="79"/>
        <v>0</v>
      </c>
      <c r="AK88" s="40"/>
      <c r="AL88" s="40"/>
      <c r="AM88" s="40"/>
      <c r="AN88" s="40"/>
      <c r="AO88" s="40"/>
      <c r="AP88" s="49"/>
      <c r="AQ88" s="49"/>
      <c r="AR88" s="49"/>
      <c r="AS88" s="49"/>
      <c r="AT88" s="49"/>
      <c r="AU88" s="49"/>
      <c r="AV88" s="49"/>
      <c r="AW88" s="42">
        <f t="shared" si="86"/>
        <v>0</v>
      </c>
      <c r="AX88" s="53"/>
      <c r="AY88" s="57"/>
      <c r="AZ88" s="53">
        <f t="shared" si="82"/>
        <v>0</v>
      </c>
      <c r="BA88" s="67"/>
      <c r="BB88" s="67"/>
      <c r="BC88" s="67"/>
      <c r="BD88" s="67"/>
      <c r="BE88" s="67"/>
      <c r="BF88" s="66"/>
      <c r="BG88" s="66">
        <v>6</v>
      </c>
      <c r="BH88" s="66"/>
      <c r="BI88" s="66"/>
      <c r="BJ88" s="66"/>
      <c r="BK88" s="67"/>
      <c r="BL88" s="67"/>
      <c r="BM88" s="44">
        <f t="shared" si="85"/>
        <v>6</v>
      </c>
      <c r="BN88" s="44">
        <v>1.8</v>
      </c>
      <c r="BO88" s="44">
        <f t="shared" si="80"/>
        <v>10.8</v>
      </c>
      <c r="BP88" s="119"/>
      <c r="BQ88" s="120"/>
      <c r="BR88" s="121">
        <v>6</v>
      </c>
      <c r="BS88" s="58">
        <f t="shared" si="41"/>
        <v>2</v>
      </c>
      <c r="BT88" s="58">
        <f t="shared" si="90"/>
        <v>6</v>
      </c>
      <c r="BU88" s="420">
        <f>BR88</f>
        <v>6</v>
      </c>
      <c r="BV88" s="415"/>
      <c r="BW88" s="122"/>
      <c r="BX88" s="54"/>
      <c r="BY88" s="54"/>
      <c r="BZ88" s="122"/>
      <c r="CA88" s="5">
        <f t="shared" si="42"/>
        <v>1.8</v>
      </c>
      <c r="CB88" s="54">
        <f t="shared" si="43"/>
        <v>1.8</v>
      </c>
      <c r="CC88" s="428"/>
      <c r="CD88" s="437">
        <f t="shared" si="36"/>
        <v>1.8</v>
      </c>
      <c r="CE88" s="5">
        <f t="shared" si="37"/>
        <v>10.8</v>
      </c>
      <c r="CF88" s="551"/>
      <c r="CG88" s="441"/>
      <c r="CH88" s="497" t="str">
        <f t="shared" si="87"/>
        <v/>
      </c>
      <c r="CI88" s="54" t="str">
        <f t="shared" si="88"/>
        <v/>
      </c>
      <c r="CJ88" s="326" t="e">
        <f t="shared" si="89"/>
        <v>#VALUE!</v>
      </c>
      <c r="CK88" s="544"/>
      <c r="CL88" s="593"/>
    </row>
    <row r="89" spans="1:90" ht="13.15" customHeight="1" thickBot="1" x14ac:dyDescent="0.3">
      <c r="A89" s="524"/>
      <c r="B89" s="181"/>
      <c r="C89" s="542"/>
      <c r="D89" s="244">
        <v>83</v>
      </c>
      <c r="E89" s="195" t="s">
        <v>239</v>
      </c>
      <c r="F89" s="196" t="s">
        <v>73</v>
      </c>
      <c r="G89" s="209" t="s">
        <v>198</v>
      </c>
      <c r="H89" s="89"/>
      <c r="I89" s="191"/>
      <c r="J89" s="192"/>
      <c r="K89" s="191"/>
      <c r="L89" s="191">
        <f t="shared" si="84"/>
        <v>0</v>
      </c>
      <c r="M89" s="191"/>
      <c r="N89" s="178"/>
      <c r="O89" s="19"/>
      <c r="P89" s="19"/>
      <c r="Q89" s="20"/>
      <c r="R89" s="21"/>
      <c r="S89" s="179"/>
      <c r="T89" s="180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3">
        <f t="shared" si="68"/>
        <v>0</v>
      </c>
      <c r="AH89" s="94"/>
      <c r="AI89" s="94"/>
      <c r="AJ89" s="94">
        <f t="shared" si="79"/>
        <v>0</v>
      </c>
      <c r="AK89" s="92"/>
      <c r="AL89" s="92"/>
      <c r="AM89" s="92"/>
      <c r="AN89" s="92"/>
      <c r="AO89" s="92"/>
      <c r="AP89" s="95"/>
      <c r="AQ89" s="95"/>
      <c r="AR89" s="95"/>
      <c r="AS89" s="95"/>
      <c r="AT89" s="95"/>
      <c r="AU89" s="95"/>
      <c r="AV89" s="95"/>
      <c r="AW89" s="96">
        <f t="shared" si="86"/>
        <v>0</v>
      </c>
      <c r="AX89" s="193"/>
      <c r="AY89" s="197"/>
      <c r="AZ89" s="193">
        <f t="shared" si="82"/>
        <v>0</v>
      </c>
      <c r="BA89" s="114"/>
      <c r="BB89" s="114"/>
      <c r="BC89" s="114"/>
      <c r="BD89" s="114"/>
      <c r="BE89" s="114"/>
      <c r="BF89" s="98"/>
      <c r="BG89" s="98">
        <v>10</v>
      </c>
      <c r="BH89" s="98"/>
      <c r="BI89" s="98"/>
      <c r="BJ89" s="98"/>
      <c r="BK89" s="114"/>
      <c r="BL89" s="114"/>
      <c r="BM89" s="99">
        <f t="shared" si="85"/>
        <v>10</v>
      </c>
      <c r="BN89" s="99">
        <v>2.4</v>
      </c>
      <c r="BO89" s="99">
        <f t="shared" si="80"/>
        <v>24</v>
      </c>
      <c r="BP89" s="200"/>
      <c r="BQ89" s="180"/>
      <c r="BR89" s="182">
        <v>10</v>
      </c>
      <c r="BS89" s="94">
        <f t="shared" si="41"/>
        <v>3.3333333333333335</v>
      </c>
      <c r="BT89" s="94">
        <f t="shared" si="90"/>
        <v>10</v>
      </c>
      <c r="BU89" s="421">
        <f>BR89</f>
        <v>10</v>
      </c>
      <c r="BV89" s="416"/>
      <c r="BW89" s="183"/>
      <c r="BX89" s="100"/>
      <c r="BY89" s="100"/>
      <c r="BZ89" s="183"/>
      <c r="CA89" s="184">
        <f t="shared" si="42"/>
        <v>2.4</v>
      </c>
      <c r="CB89" s="100">
        <f t="shared" si="43"/>
        <v>2.4</v>
      </c>
      <c r="CC89" s="429"/>
      <c r="CD89" s="438">
        <f t="shared" si="36"/>
        <v>2.4</v>
      </c>
      <c r="CE89" s="184">
        <f t="shared" si="37"/>
        <v>24</v>
      </c>
      <c r="CF89" s="552"/>
      <c r="CG89" s="443"/>
      <c r="CH89" s="498" t="str">
        <f t="shared" si="87"/>
        <v/>
      </c>
      <c r="CI89" s="100" t="str">
        <f t="shared" si="88"/>
        <v/>
      </c>
      <c r="CJ89" s="327" t="e">
        <f t="shared" si="89"/>
        <v>#VALUE!</v>
      </c>
      <c r="CK89" s="545"/>
      <c r="CL89" s="594"/>
    </row>
    <row r="90" spans="1:90" ht="13.15" customHeight="1" x14ac:dyDescent="0.25">
      <c r="A90" s="522" t="s">
        <v>75</v>
      </c>
      <c r="B90" s="102"/>
      <c r="C90" s="635">
        <v>10</v>
      </c>
      <c r="D90" s="402">
        <v>84</v>
      </c>
      <c r="E90" s="167" t="s">
        <v>99</v>
      </c>
      <c r="F90" s="168" t="s">
        <v>270</v>
      </c>
      <c r="G90" s="207" t="s">
        <v>198</v>
      </c>
      <c r="H90" s="80">
        <v>2</v>
      </c>
      <c r="I90" s="103"/>
      <c r="J90" s="104">
        <f>K90/1.23</f>
        <v>0.22764227642276424</v>
      </c>
      <c r="K90" s="103">
        <v>0.28000000000000003</v>
      </c>
      <c r="L90" s="103">
        <f t="shared" si="84"/>
        <v>0.45528455284552849</v>
      </c>
      <c r="M90" s="103">
        <f>H90*K90</f>
        <v>0.56000000000000005</v>
      </c>
      <c r="N90" s="185">
        <f>K90*1.11</f>
        <v>0.31080000000000008</v>
      </c>
      <c r="O90" s="22">
        <f>K90*35%</f>
        <v>9.8000000000000004E-2</v>
      </c>
      <c r="P90" s="22">
        <f>N90*H90</f>
        <v>0.62160000000000015</v>
      </c>
      <c r="Q90" s="23">
        <f>K90+O90</f>
        <v>0.378</v>
      </c>
      <c r="R90" s="24">
        <f>Q90*H90</f>
        <v>0.75600000000000001</v>
      </c>
      <c r="S90" s="82">
        <f>K90*1.2</f>
        <v>0.33600000000000002</v>
      </c>
      <c r="T90" s="170">
        <f>H90*S90</f>
        <v>0.67200000000000004</v>
      </c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>
        <v>200</v>
      </c>
      <c r="AG90" s="84">
        <f t="shared" si="68"/>
        <v>0</v>
      </c>
      <c r="AH90" s="172"/>
      <c r="AI90" s="172"/>
      <c r="AJ90" s="172">
        <f t="shared" si="79"/>
        <v>0</v>
      </c>
      <c r="AK90" s="83"/>
      <c r="AL90" s="83"/>
      <c r="AM90" s="83"/>
      <c r="AN90" s="83"/>
      <c r="AO90" s="83"/>
      <c r="AP90" s="85"/>
      <c r="AQ90" s="85"/>
      <c r="AR90" s="85"/>
      <c r="AS90" s="85"/>
      <c r="AT90" s="85"/>
      <c r="AU90" s="85"/>
      <c r="AV90" s="85"/>
      <c r="AW90" s="86">
        <f t="shared" si="86"/>
        <v>200</v>
      </c>
      <c r="AX90" s="105">
        <v>0.33600000000000002</v>
      </c>
      <c r="AY90" s="86">
        <v>0.25</v>
      </c>
      <c r="AZ90" s="105">
        <f t="shared" si="82"/>
        <v>50</v>
      </c>
      <c r="BA90" s="83"/>
      <c r="BB90" s="83"/>
      <c r="BC90" s="83"/>
      <c r="BD90" s="83"/>
      <c r="BE90" s="83"/>
      <c r="BF90" s="108"/>
      <c r="BG90" s="108"/>
      <c r="BH90" s="108"/>
      <c r="BI90" s="108"/>
      <c r="BJ90" s="108"/>
      <c r="BK90" s="83"/>
      <c r="BL90" s="83"/>
      <c r="BM90" s="88">
        <f t="shared" si="85"/>
        <v>0</v>
      </c>
      <c r="BN90" s="173"/>
      <c r="BO90" s="110">
        <f t="shared" si="80"/>
        <v>0</v>
      </c>
      <c r="BP90" s="187"/>
      <c r="BQ90" s="170"/>
      <c r="BR90" s="171">
        <v>200</v>
      </c>
      <c r="BS90" s="172">
        <f t="shared" si="41"/>
        <v>67.333333333333329</v>
      </c>
      <c r="BT90" s="172">
        <f t="shared" si="90"/>
        <v>200</v>
      </c>
      <c r="BU90" s="419">
        <v>50</v>
      </c>
      <c r="BV90" s="414"/>
      <c r="BW90" s="174"/>
      <c r="BX90" s="173"/>
      <c r="BY90" s="173"/>
      <c r="BZ90" s="174"/>
      <c r="CA90" s="175">
        <f t="shared" si="42"/>
        <v>0.33600000000000002</v>
      </c>
      <c r="CB90" s="173">
        <f t="shared" si="43"/>
        <v>0.22764227642276424</v>
      </c>
      <c r="CC90" s="427"/>
      <c r="CD90" s="436">
        <f t="shared" si="36"/>
        <v>0.28182113821138211</v>
      </c>
      <c r="CE90" s="175">
        <f t="shared" si="37"/>
        <v>14.091056910569105</v>
      </c>
      <c r="CF90" s="546">
        <f>SUM(CE90:CE97)</f>
        <v>276.5710569105691</v>
      </c>
      <c r="CG90" s="442"/>
      <c r="CH90" s="499" t="str">
        <f t="shared" si="87"/>
        <v/>
      </c>
      <c r="CI90" s="173" t="str">
        <f t="shared" si="88"/>
        <v/>
      </c>
      <c r="CJ90" s="175" t="e">
        <f t="shared" si="89"/>
        <v>#VALUE!</v>
      </c>
      <c r="CK90" s="627" t="e">
        <f>SUM(CJ90:CJ97)</f>
        <v>#VALUE!</v>
      </c>
      <c r="CL90" s="631" t="e">
        <f>(CF90-CK90)/CF90</f>
        <v>#VALUE!</v>
      </c>
    </row>
    <row r="91" spans="1:90" ht="13.15" customHeight="1" x14ac:dyDescent="0.25">
      <c r="A91" s="626"/>
      <c r="B91" s="111"/>
      <c r="C91" s="636"/>
      <c r="D91" s="403">
        <v>85</v>
      </c>
      <c r="E91" s="117" t="s">
        <v>100</v>
      </c>
      <c r="F91" s="159" t="s">
        <v>271</v>
      </c>
      <c r="G91" s="208" t="s">
        <v>198</v>
      </c>
      <c r="H91" s="9">
        <v>100</v>
      </c>
      <c r="I91" s="71"/>
      <c r="J91" s="72">
        <f>K91/1.23</f>
        <v>0.30121951219512194</v>
      </c>
      <c r="K91" s="71">
        <v>0.3705</v>
      </c>
      <c r="L91" s="71">
        <f t="shared" si="84"/>
        <v>30.121951219512194</v>
      </c>
      <c r="M91" s="71">
        <f>H91*K91</f>
        <v>37.049999999999997</v>
      </c>
      <c r="N91" s="123">
        <f>K91*1.11</f>
        <v>0.41125500000000004</v>
      </c>
      <c r="O91" s="10">
        <f>K91*35%</f>
        <v>0.12967499999999998</v>
      </c>
      <c r="P91" s="10">
        <f>N91*H91</f>
        <v>41.125500000000002</v>
      </c>
      <c r="Q91" s="11">
        <f>K91+O91</f>
        <v>0.50017500000000004</v>
      </c>
      <c r="R91" s="12">
        <f>Q91*H91</f>
        <v>50.017500000000005</v>
      </c>
      <c r="S91" s="4">
        <f>K91*1.2</f>
        <v>0.4446</v>
      </c>
      <c r="T91" s="120">
        <f>H91*S91</f>
        <v>44.46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>
        <v>200</v>
      </c>
      <c r="AG91" s="41">
        <f t="shared" si="68"/>
        <v>0</v>
      </c>
      <c r="AH91" s="58"/>
      <c r="AI91" s="58"/>
      <c r="AJ91" s="58">
        <f t="shared" si="79"/>
        <v>0</v>
      </c>
      <c r="AK91" s="40"/>
      <c r="AL91" s="40"/>
      <c r="AM91" s="40"/>
      <c r="AN91" s="40"/>
      <c r="AO91" s="40"/>
      <c r="AP91" s="49"/>
      <c r="AQ91" s="49"/>
      <c r="AR91" s="49"/>
      <c r="AS91" s="49"/>
      <c r="AT91" s="49"/>
      <c r="AU91" s="49"/>
      <c r="AV91" s="49"/>
      <c r="AW91" s="42">
        <f t="shared" si="86"/>
        <v>200</v>
      </c>
      <c r="AX91" s="47">
        <v>0.4446</v>
      </c>
      <c r="AY91" s="42">
        <v>0.3</v>
      </c>
      <c r="AZ91" s="47">
        <f t="shared" si="82"/>
        <v>60</v>
      </c>
      <c r="BA91" s="40"/>
      <c r="BB91" s="40"/>
      <c r="BC91" s="40"/>
      <c r="BD91" s="40"/>
      <c r="BE91" s="40"/>
      <c r="BF91" s="66"/>
      <c r="BG91" s="66"/>
      <c r="BH91" s="66"/>
      <c r="BI91" s="66"/>
      <c r="BJ91" s="66"/>
      <c r="BK91" s="40"/>
      <c r="BL91" s="40"/>
      <c r="BM91" s="44">
        <f t="shared" si="85"/>
        <v>0</v>
      </c>
      <c r="BN91" s="54"/>
      <c r="BO91" s="55">
        <f t="shared" si="80"/>
        <v>0</v>
      </c>
      <c r="BP91" s="124"/>
      <c r="BQ91" s="120"/>
      <c r="BR91" s="121">
        <v>200</v>
      </c>
      <c r="BS91" s="58">
        <f t="shared" ref="BS91:BS95" si="91">+(H91+AG91+AW91+BM91)/3</f>
        <v>100</v>
      </c>
      <c r="BT91" s="58">
        <f t="shared" si="90"/>
        <v>200</v>
      </c>
      <c r="BU91" s="420">
        <v>50</v>
      </c>
      <c r="BV91" s="415"/>
      <c r="BW91" s="122"/>
      <c r="BX91" s="54"/>
      <c r="BY91" s="54"/>
      <c r="BZ91" s="122"/>
      <c r="CA91" s="5">
        <f t="shared" ref="CA91:CA95" si="92">MIN(I91,AH91,AX91,BN91,BY91)</f>
        <v>0.4446</v>
      </c>
      <c r="CB91" s="54">
        <f t="shared" ref="CB91:CB95" si="93">MIN(J91,AH91,AI91,AX91,AY91,BN91,BX91)</f>
        <v>0.3</v>
      </c>
      <c r="CC91" s="428"/>
      <c r="CD91" s="437">
        <f t="shared" si="36"/>
        <v>0.37229999999999996</v>
      </c>
      <c r="CE91" s="5">
        <f t="shared" si="37"/>
        <v>18.614999999999998</v>
      </c>
      <c r="CF91" s="548"/>
      <c r="CG91" s="441"/>
      <c r="CH91" s="497" t="str">
        <f t="shared" si="87"/>
        <v/>
      </c>
      <c r="CI91" s="54" t="str">
        <f t="shared" si="88"/>
        <v/>
      </c>
      <c r="CJ91" s="5" t="e">
        <f t="shared" si="89"/>
        <v>#VALUE!</v>
      </c>
      <c r="CK91" s="628"/>
      <c r="CL91" s="632"/>
    </row>
    <row r="92" spans="1:90" ht="13.15" customHeight="1" x14ac:dyDescent="0.25">
      <c r="A92" s="626"/>
      <c r="B92" s="111"/>
      <c r="C92" s="636"/>
      <c r="D92" s="403">
        <v>86</v>
      </c>
      <c r="E92" s="117" t="s">
        <v>8</v>
      </c>
      <c r="F92" s="159" t="s">
        <v>268</v>
      </c>
      <c r="G92" s="208" t="s">
        <v>198</v>
      </c>
      <c r="H92" s="9"/>
      <c r="I92" s="70"/>
      <c r="J92" s="60"/>
      <c r="K92" s="70"/>
      <c r="L92" s="70">
        <f t="shared" si="84"/>
        <v>0</v>
      </c>
      <c r="M92" s="70"/>
      <c r="N92" s="123"/>
      <c r="O92" s="10"/>
      <c r="P92" s="10"/>
      <c r="Q92" s="11"/>
      <c r="R92" s="12"/>
      <c r="S92" s="4"/>
      <c r="T92" s="120"/>
      <c r="U92" s="40"/>
      <c r="V92" s="40"/>
      <c r="W92" s="40">
        <v>2</v>
      </c>
      <c r="X92" s="40"/>
      <c r="Y92" s="40"/>
      <c r="Z92" s="40"/>
      <c r="AA92" s="40"/>
      <c r="AB92" s="40"/>
      <c r="AC92" s="40"/>
      <c r="AD92" s="40"/>
      <c r="AE92" s="40"/>
      <c r="AF92" s="40"/>
      <c r="AG92" s="41">
        <f t="shared" si="68"/>
        <v>2</v>
      </c>
      <c r="AH92" s="61"/>
      <c r="AI92" s="61">
        <v>0.6</v>
      </c>
      <c r="AJ92" s="61">
        <f t="shared" si="79"/>
        <v>1.2</v>
      </c>
      <c r="AK92" s="40"/>
      <c r="AL92" s="40"/>
      <c r="AM92" s="40"/>
      <c r="AN92" s="40"/>
      <c r="AO92" s="40"/>
      <c r="AP92" s="49"/>
      <c r="AQ92" s="49"/>
      <c r="AR92" s="49"/>
      <c r="AS92" s="49"/>
      <c r="AT92" s="49"/>
      <c r="AU92" s="49"/>
      <c r="AV92" s="49"/>
      <c r="AW92" s="42">
        <f t="shared" si="86"/>
        <v>0</v>
      </c>
      <c r="AX92" s="53"/>
      <c r="AY92" s="58"/>
      <c r="AZ92" s="53">
        <f t="shared" si="82"/>
        <v>0</v>
      </c>
      <c r="BA92" s="40"/>
      <c r="BB92" s="40"/>
      <c r="BC92" s="40"/>
      <c r="BD92" s="40"/>
      <c r="BE92" s="40"/>
      <c r="BF92" s="66"/>
      <c r="BG92" s="66"/>
      <c r="BH92" s="66"/>
      <c r="BI92" s="66"/>
      <c r="BJ92" s="66"/>
      <c r="BK92" s="40"/>
      <c r="BL92" s="40"/>
      <c r="BM92" s="44">
        <f t="shared" si="85"/>
        <v>0</v>
      </c>
      <c r="BN92" s="54"/>
      <c r="BO92" s="55">
        <f t="shared" si="80"/>
        <v>0</v>
      </c>
      <c r="BP92" s="125" t="s">
        <v>200</v>
      </c>
      <c r="BQ92" s="120"/>
      <c r="BR92" s="121">
        <v>2</v>
      </c>
      <c r="BS92" s="58">
        <f t="shared" si="91"/>
        <v>0.66666666666666663</v>
      </c>
      <c r="BT92" s="58">
        <f t="shared" si="90"/>
        <v>2</v>
      </c>
      <c r="BU92" s="420">
        <f t="shared" ref="BU92:BU94" si="94">BR92</f>
        <v>2</v>
      </c>
      <c r="BV92" s="415"/>
      <c r="BW92" s="122"/>
      <c r="BX92" s="54"/>
      <c r="BY92" s="54"/>
      <c r="BZ92" s="122"/>
      <c r="CA92" s="5">
        <f t="shared" si="92"/>
        <v>0</v>
      </c>
      <c r="CB92" s="54">
        <f t="shared" si="93"/>
        <v>0.6</v>
      </c>
      <c r="CC92" s="428"/>
      <c r="CD92" s="437">
        <f t="shared" si="36"/>
        <v>0.6</v>
      </c>
      <c r="CE92" s="5">
        <f t="shared" si="37"/>
        <v>1.2</v>
      </c>
      <c r="CF92" s="548"/>
      <c r="CG92" s="441"/>
      <c r="CH92" s="497" t="str">
        <f t="shared" si="87"/>
        <v/>
      </c>
      <c r="CI92" s="54" t="str">
        <f t="shared" si="88"/>
        <v/>
      </c>
      <c r="CJ92" s="5" t="e">
        <f t="shared" si="89"/>
        <v>#VALUE!</v>
      </c>
      <c r="CK92" s="628"/>
      <c r="CL92" s="632"/>
    </row>
    <row r="93" spans="1:90" ht="13.15" customHeight="1" x14ac:dyDescent="0.25">
      <c r="A93" s="626"/>
      <c r="B93" s="215">
        <v>71</v>
      </c>
      <c r="C93" s="636"/>
      <c r="D93" s="403">
        <v>87</v>
      </c>
      <c r="E93" s="117" t="s">
        <v>106</v>
      </c>
      <c r="F93" s="159" t="s">
        <v>269</v>
      </c>
      <c r="G93" s="208" t="s">
        <v>198</v>
      </c>
      <c r="H93" s="9">
        <v>2</v>
      </c>
      <c r="I93" s="71"/>
      <c r="J93" s="72">
        <f t="shared" ref="J93" si="95">K93/1.23</f>
        <v>0.30894308943089432</v>
      </c>
      <c r="K93" s="71">
        <v>0.38</v>
      </c>
      <c r="L93" s="71">
        <f t="shared" si="84"/>
        <v>0.61788617886178865</v>
      </c>
      <c r="M93" s="71">
        <f t="shared" ref="M93" si="96">H93*K93</f>
        <v>0.76</v>
      </c>
      <c r="N93" s="123">
        <f t="shared" ref="N93" si="97">K93*1.11</f>
        <v>0.42180000000000006</v>
      </c>
      <c r="O93" s="10">
        <f t="shared" ref="O93" si="98">K93*35%</f>
        <v>0.13299999999999998</v>
      </c>
      <c r="P93" s="10">
        <f t="shared" ref="P93" si="99">N93*H93</f>
        <v>0.84360000000000013</v>
      </c>
      <c r="Q93" s="11">
        <f t="shared" ref="Q93" si="100">K93+O93</f>
        <v>0.51300000000000001</v>
      </c>
      <c r="R93" s="12">
        <f t="shared" ref="R93" si="101">Q93*H93</f>
        <v>1.026</v>
      </c>
      <c r="S93" s="4">
        <f t="shared" ref="S93" si="102">K93*1.2</f>
        <v>0.45599999999999996</v>
      </c>
      <c r="T93" s="120">
        <f t="shared" ref="T93" si="103">H93*S93</f>
        <v>0.91199999999999992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>
        <v>500</v>
      </c>
      <c r="AG93" s="41">
        <f t="shared" ref="AG93" si="104">SUM(U93:AE93)</f>
        <v>0</v>
      </c>
      <c r="AH93" s="58"/>
      <c r="AI93" s="58"/>
      <c r="AJ93" s="58">
        <f t="shared" si="79"/>
        <v>0</v>
      </c>
      <c r="AK93" s="40"/>
      <c r="AL93" s="40"/>
      <c r="AM93" s="40"/>
      <c r="AN93" s="40"/>
      <c r="AO93" s="40"/>
      <c r="AP93" s="49"/>
      <c r="AQ93" s="49"/>
      <c r="AR93" s="49"/>
      <c r="AS93" s="49"/>
      <c r="AT93" s="49"/>
      <c r="AU93" s="49"/>
      <c r="AV93" s="49"/>
      <c r="AW93" s="42">
        <f t="shared" ref="AW93" si="105">SUM(AK93:AV93)+AF93</f>
        <v>500</v>
      </c>
      <c r="AX93" s="47">
        <v>0.45600000000000002</v>
      </c>
      <c r="AY93" s="42">
        <v>0.21</v>
      </c>
      <c r="AZ93" s="47">
        <f t="shared" si="82"/>
        <v>105</v>
      </c>
      <c r="BA93" s="40"/>
      <c r="BB93" s="40"/>
      <c r="BC93" s="40"/>
      <c r="BD93" s="40"/>
      <c r="BE93" s="40"/>
      <c r="BF93" s="66"/>
      <c r="BG93" s="66"/>
      <c r="BH93" s="66"/>
      <c r="BI93" s="66"/>
      <c r="BJ93" s="66"/>
      <c r="BK93" s="40"/>
      <c r="BL93" s="40"/>
      <c r="BM93" s="44">
        <f t="shared" ref="BM93" si="106">SUM(BA93:BL93)</f>
        <v>0</v>
      </c>
      <c r="BN93" s="54"/>
      <c r="BO93" s="55">
        <f t="shared" si="80"/>
        <v>0</v>
      </c>
      <c r="BP93" s="124"/>
      <c r="BQ93" s="120"/>
      <c r="BR93" s="128">
        <v>500</v>
      </c>
      <c r="BS93" s="58">
        <f t="shared" si="91"/>
        <v>167.33333333333334</v>
      </c>
      <c r="BT93" s="58">
        <v>300</v>
      </c>
      <c r="BU93" s="420">
        <v>50</v>
      </c>
      <c r="BV93" s="415"/>
      <c r="BW93" s="122"/>
      <c r="BX93" s="54">
        <v>0.32</v>
      </c>
      <c r="BY93" s="54">
        <v>0.69</v>
      </c>
      <c r="BZ93" s="122"/>
      <c r="CA93" s="5">
        <f t="shared" si="92"/>
        <v>0.45600000000000002</v>
      </c>
      <c r="CB93" s="54">
        <f t="shared" si="93"/>
        <v>0.21</v>
      </c>
      <c r="CC93" s="428"/>
      <c r="CD93" s="437">
        <f t="shared" ref="CD93" si="107">IF(CA93=0,CB93,(CA93+CB93)/2)</f>
        <v>0.33300000000000002</v>
      </c>
      <c r="CE93" s="5">
        <f t="shared" ref="CE93" si="108">BU93*CD93</f>
        <v>16.650000000000002</v>
      </c>
      <c r="CF93" s="548"/>
      <c r="CG93" s="441"/>
      <c r="CH93" s="497" t="str">
        <f t="shared" si="87"/>
        <v/>
      </c>
      <c r="CI93" s="54" t="str">
        <f t="shared" si="88"/>
        <v/>
      </c>
      <c r="CJ93" s="5" t="e">
        <f t="shared" si="89"/>
        <v>#VALUE!</v>
      </c>
      <c r="CK93" s="628"/>
      <c r="CL93" s="632"/>
    </row>
    <row r="94" spans="1:90" ht="13.15" customHeight="1" thickBot="1" x14ac:dyDescent="0.3">
      <c r="A94" s="626"/>
      <c r="B94" s="112"/>
      <c r="C94" s="636"/>
      <c r="D94" s="403">
        <v>88</v>
      </c>
      <c r="E94" s="117" t="s">
        <v>209</v>
      </c>
      <c r="F94" s="159" t="s">
        <v>272</v>
      </c>
      <c r="G94" s="208" t="s">
        <v>198</v>
      </c>
      <c r="H94" s="9"/>
      <c r="I94" s="70"/>
      <c r="J94" s="60"/>
      <c r="K94" s="70"/>
      <c r="L94" s="70">
        <f t="shared" si="84"/>
        <v>0</v>
      </c>
      <c r="M94" s="70"/>
      <c r="N94" s="123"/>
      <c r="O94" s="10"/>
      <c r="P94" s="10"/>
      <c r="Q94" s="11"/>
      <c r="R94" s="12"/>
      <c r="S94" s="4"/>
      <c r="T94" s="12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1">
        <f t="shared" si="68"/>
        <v>0</v>
      </c>
      <c r="AH94" s="58"/>
      <c r="AI94" s="58"/>
      <c r="AJ94" s="58">
        <f t="shared" si="79"/>
        <v>0</v>
      </c>
      <c r="AK94" s="40"/>
      <c r="AL94" s="40"/>
      <c r="AM94" s="40"/>
      <c r="AN94" s="40"/>
      <c r="AO94" s="40"/>
      <c r="AP94" s="49"/>
      <c r="AQ94" s="49"/>
      <c r="AR94" s="49"/>
      <c r="AS94" s="49"/>
      <c r="AT94" s="49"/>
      <c r="AU94" s="49"/>
      <c r="AV94" s="49"/>
      <c r="AW94" s="42">
        <f t="shared" si="86"/>
        <v>0</v>
      </c>
      <c r="AX94" s="53"/>
      <c r="AY94" s="58"/>
      <c r="AZ94" s="53">
        <f t="shared" si="82"/>
        <v>0</v>
      </c>
      <c r="BA94" s="40"/>
      <c r="BB94" s="40"/>
      <c r="BC94" s="40"/>
      <c r="BD94" s="40"/>
      <c r="BE94" s="40"/>
      <c r="BF94" s="66"/>
      <c r="BG94" s="66"/>
      <c r="BH94" s="66"/>
      <c r="BI94" s="66"/>
      <c r="BJ94" s="66">
        <v>2</v>
      </c>
      <c r="BK94" s="40"/>
      <c r="BL94" s="40"/>
      <c r="BM94" s="44">
        <f t="shared" si="85"/>
        <v>2</v>
      </c>
      <c r="BN94" s="48">
        <v>0.56499999999999995</v>
      </c>
      <c r="BO94" s="44">
        <f t="shared" si="80"/>
        <v>1.1299999999999999</v>
      </c>
      <c r="BP94" s="119"/>
      <c r="BQ94" s="120"/>
      <c r="BR94" s="121">
        <v>2</v>
      </c>
      <c r="BS94" s="58">
        <f t="shared" si="91"/>
        <v>0.66666666666666663</v>
      </c>
      <c r="BT94" s="58">
        <f t="shared" si="90"/>
        <v>2</v>
      </c>
      <c r="BU94" s="420">
        <f t="shared" si="94"/>
        <v>2</v>
      </c>
      <c r="BV94" s="415"/>
      <c r="BW94" s="122"/>
      <c r="BX94" s="54"/>
      <c r="BY94" s="54"/>
      <c r="BZ94" s="122"/>
      <c r="CA94" s="5">
        <f t="shared" si="92"/>
        <v>0.56499999999999995</v>
      </c>
      <c r="CB94" s="54">
        <f t="shared" si="93"/>
        <v>0.56499999999999995</v>
      </c>
      <c r="CC94" s="428"/>
      <c r="CD94" s="437">
        <f t="shared" si="36"/>
        <v>0.56499999999999995</v>
      </c>
      <c r="CE94" s="5">
        <f t="shared" si="37"/>
        <v>1.1299999999999999</v>
      </c>
      <c r="CF94" s="548"/>
      <c r="CG94" s="441"/>
      <c r="CH94" s="497" t="str">
        <f t="shared" si="87"/>
        <v/>
      </c>
      <c r="CI94" s="54" t="str">
        <f t="shared" si="88"/>
        <v/>
      </c>
      <c r="CJ94" s="5" t="e">
        <f t="shared" si="89"/>
        <v>#VALUE!</v>
      </c>
      <c r="CK94" s="628"/>
      <c r="CL94" s="632"/>
    </row>
    <row r="95" spans="1:90" ht="13.15" customHeight="1" x14ac:dyDescent="0.25">
      <c r="A95" s="523"/>
      <c r="B95" s="215">
        <v>71</v>
      </c>
      <c r="C95" s="637"/>
      <c r="D95" s="403">
        <v>89</v>
      </c>
      <c r="E95" s="117" t="s">
        <v>123</v>
      </c>
      <c r="F95" s="159" t="s">
        <v>124</v>
      </c>
      <c r="G95" s="208" t="s">
        <v>198</v>
      </c>
      <c r="H95" s="9">
        <v>20</v>
      </c>
      <c r="I95" s="71"/>
      <c r="J95" s="72">
        <f t="shared" ref="J95" si="109">K95/1.23</f>
        <v>0.43089430894308944</v>
      </c>
      <c r="K95" s="71">
        <v>0.53</v>
      </c>
      <c r="L95" s="71">
        <f t="shared" si="84"/>
        <v>8.6178861788617898</v>
      </c>
      <c r="M95" s="71">
        <f t="shared" ref="M95" si="110">H95*K95</f>
        <v>10.600000000000001</v>
      </c>
      <c r="N95" s="123">
        <f t="shared" ref="N95" si="111">K95*1.11</f>
        <v>0.58830000000000005</v>
      </c>
      <c r="O95" s="10">
        <f t="shared" ref="O95" si="112">K95*35%</f>
        <v>0.1855</v>
      </c>
      <c r="P95" s="10">
        <f t="shared" ref="P95" si="113">N95*H95</f>
        <v>11.766000000000002</v>
      </c>
      <c r="Q95" s="11">
        <f t="shared" ref="Q95" si="114">K95+O95</f>
        <v>0.71550000000000002</v>
      </c>
      <c r="R95" s="12">
        <f t="shared" ref="R95" si="115">Q95*H95</f>
        <v>14.31</v>
      </c>
      <c r="S95" s="4">
        <f t="shared" ref="S95" si="116">K95*1.2</f>
        <v>0.63600000000000001</v>
      </c>
      <c r="T95" s="120">
        <f t="shared" ref="T95" si="117">H95*S95</f>
        <v>12.72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>
        <v>2</v>
      </c>
      <c r="AG95" s="41">
        <f t="shared" ref="AG95" si="118">SUM(U95:AE95)</f>
        <v>0</v>
      </c>
      <c r="AH95" s="58"/>
      <c r="AI95" s="58"/>
      <c r="AJ95" s="58">
        <f t="shared" si="79"/>
        <v>0</v>
      </c>
      <c r="AK95" s="40"/>
      <c r="AL95" s="40"/>
      <c r="AM95" s="40"/>
      <c r="AN95" s="40"/>
      <c r="AO95" s="40"/>
      <c r="AP95" s="49"/>
      <c r="AQ95" s="49"/>
      <c r="AR95" s="49"/>
      <c r="AS95" s="49"/>
      <c r="AT95" s="49"/>
      <c r="AU95" s="49"/>
      <c r="AV95" s="49"/>
      <c r="AW95" s="42">
        <f t="shared" ref="AW95" si="119">SUM(AK95:AV95)+AF95</f>
        <v>2</v>
      </c>
      <c r="AX95" s="47">
        <v>0.63600000000000001</v>
      </c>
      <c r="AY95" s="42">
        <v>0.31</v>
      </c>
      <c r="AZ95" s="47">
        <f t="shared" si="82"/>
        <v>0.62</v>
      </c>
      <c r="BA95" s="40"/>
      <c r="BB95" s="40"/>
      <c r="BC95" s="40"/>
      <c r="BD95" s="40"/>
      <c r="BE95" s="40"/>
      <c r="BF95" s="66"/>
      <c r="BG95" s="66"/>
      <c r="BH95" s="66"/>
      <c r="BI95" s="66"/>
      <c r="BJ95" s="66"/>
      <c r="BK95" s="40"/>
      <c r="BL95" s="40"/>
      <c r="BM95" s="44">
        <f t="shared" ref="BM95" si="120">SUM(BA95:BL95)</f>
        <v>0</v>
      </c>
      <c r="BN95" s="54"/>
      <c r="BO95" s="55">
        <f t="shared" si="80"/>
        <v>0</v>
      </c>
      <c r="BP95" s="124"/>
      <c r="BQ95" s="120"/>
      <c r="BR95" s="128">
        <v>20</v>
      </c>
      <c r="BS95" s="58">
        <f t="shared" si="91"/>
        <v>7.333333333333333</v>
      </c>
      <c r="BT95" s="58">
        <v>15</v>
      </c>
      <c r="BU95" s="420">
        <v>20</v>
      </c>
      <c r="BV95" s="415"/>
      <c r="BW95" s="122"/>
      <c r="BX95" s="54">
        <v>0.44</v>
      </c>
      <c r="BY95" s="54">
        <v>0.95</v>
      </c>
      <c r="BZ95" s="122"/>
      <c r="CA95" s="5">
        <f t="shared" si="92"/>
        <v>0.63600000000000001</v>
      </c>
      <c r="CB95" s="54">
        <f t="shared" si="93"/>
        <v>0.31</v>
      </c>
      <c r="CC95" s="428"/>
      <c r="CD95" s="437">
        <f t="shared" ref="CD95" si="121">IF(CA95=0,CB95,(CA95+CB95)/2)</f>
        <v>0.47299999999999998</v>
      </c>
      <c r="CE95" s="5">
        <f t="shared" ref="CE95" si="122">BU95*CD95</f>
        <v>9.4599999999999991</v>
      </c>
      <c r="CF95" s="548"/>
      <c r="CG95" s="441"/>
      <c r="CH95" s="497" t="str">
        <f t="shared" si="87"/>
        <v/>
      </c>
      <c r="CI95" s="54" t="str">
        <f t="shared" si="88"/>
        <v/>
      </c>
      <c r="CJ95" s="5" t="e">
        <f t="shared" si="89"/>
        <v>#VALUE!</v>
      </c>
      <c r="CK95" s="629"/>
      <c r="CL95" s="633"/>
    </row>
    <row r="96" spans="1:90" ht="13.15" customHeight="1" x14ac:dyDescent="0.25">
      <c r="A96" s="523"/>
      <c r="B96" s="34">
        <v>69</v>
      </c>
      <c r="C96" s="637"/>
      <c r="D96" s="403">
        <v>90</v>
      </c>
      <c r="E96" s="117" t="s">
        <v>205</v>
      </c>
      <c r="F96" s="159" t="s">
        <v>204</v>
      </c>
      <c r="G96" s="208" t="s">
        <v>198</v>
      </c>
      <c r="H96" s="9"/>
      <c r="I96" s="70"/>
      <c r="J96" s="60"/>
      <c r="K96" s="70"/>
      <c r="L96" s="70">
        <f t="shared" ref="L96:L97" si="123">M96/1.23</f>
        <v>0</v>
      </c>
      <c r="M96" s="70"/>
      <c r="N96" s="123"/>
      <c r="O96" s="10"/>
      <c r="P96" s="10"/>
      <c r="Q96" s="11"/>
      <c r="R96" s="12"/>
      <c r="S96" s="4"/>
      <c r="T96" s="12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>
        <v>1.5</v>
      </c>
      <c r="AG96" s="41">
        <f t="shared" ref="AG96" si="124">SUM(U96:AE96)</f>
        <v>0</v>
      </c>
      <c r="AH96" s="58"/>
      <c r="AI96" s="58"/>
      <c r="AJ96" s="58">
        <f t="shared" ref="AJ96:AJ97" si="125">AG96*AI96</f>
        <v>0</v>
      </c>
      <c r="AK96" s="40"/>
      <c r="AL96" s="40"/>
      <c r="AM96" s="40"/>
      <c r="AN96" s="40"/>
      <c r="AO96" s="40"/>
      <c r="AP96" s="49"/>
      <c r="AQ96" s="49"/>
      <c r="AR96" s="49"/>
      <c r="AS96" s="49"/>
      <c r="AT96" s="49"/>
      <c r="AU96" s="49"/>
      <c r="AV96" s="49"/>
      <c r="AW96" s="42">
        <f t="shared" ref="AW96" si="126">SUM(AK96:AV96)+AF96</f>
        <v>1.5</v>
      </c>
      <c r="AX96" s="46"/>
      <c r="AY96" s="46">
        <v>0.55000000000000004</v>
      </c>
      <c r="AZ96" s="46">
        <f t="shared" ref="AZ96:AZ97" si="127">AW96*AY96</f>
        <v>0.82500000000000007</v>
      </c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44">
        <f t="shared" ref="BM96" si="128">SUM(BA96:BL96)</f>
        <v>0</v>
      </c>
      <c r="BN96" s="53"/>
      <c r="BO96" s="53">
        <f t="shared" ref="BO96:BO97" si="129">BM96*BN96</f>
        <v>0</v>
      </c>
      <c r="BP96" s="126" t="s">
        <v>200</v>
      </c>
      <c r="BQ96" s="120"/>
      <c r="BR96" s="121">
        <v>1.5</v>
      </c>
      <c r="BS96" s="58">
        <f t="shared" ref="BS96:BS97" si="130">+(H96+AG96+AW96+BM96)/3</f>
        <v>0.5</v>
      </c>
      <c r="BT96" s="58">
        <f t="shared" ref="BT96" si="131">BR96</f>
        <v>1.5</v>
      </c>
      <c r="BU96" s="420">
        <v>5</v>
      </c>
      <c r="BV96" s="415"/>
      <c r="BW96" s="122"/>
      <c r="BX96" s="54">
        <v>0.46</v>
      </c>
      <c r="BY96" s="54">
        <v>0.99</v>
      </c>
      <c r="BZ96" s="122"/>
      <c r="CA96" s="5">
        <f t="shared" ref="CA96:CA97" si="132">MIN(I96,AH96,AX96,BN96,BY96)</f>
        <v>0.99</v>
      </c>
      <c r="CB96" s="54">
        <f t="shared" ref="CB96:CB97" si="133">MIN(J96,AH96,AI96,AX96,AY96,BN96,BX96)</f>
        <v>0.46</v>
      </c>
      <c r="CC96" s="428"/>
      <c r="CD96" s="437">
        <f t="shared" ref="CD96:CD97" si="134">IF(CA96=0,CB96,(CA96+CB96)/2)</f>
        <v>0.72499999999999998</v>
      </c>
      <c r="CE96" s="5">
        <f t="shared" ref="CE96:CE97" si="135">BU96*CD96</f>
        <v>3.625</v>
      </c>
      <c r="CF96" s="548"/>
      <c r="CG96" s="441"/>
      <c r="CH96" s="497" t="str">
        <f t="shared" si="87"/>
        <v/>
      </c>
      <c r="CI96" s="54" t="str">
        <f t="shared" si="88"/>
        <v/>
      </c>
      <c r="CJ96" s="5" t="e">
        <f t="shared" si="89"/>
        <v>#VALUE!</v>
      </c>
      <c r="CK96" s="629"/>
      <c r="CL96" s="633"/>
    </row>
    <row r="97" spans="1:90" ht="13.15" customHeight="1" thickBot="1" x14ac:dyDescent="0.3">
      <c r="A97" s="524"/>
      <c r="B97" s="203">
        <v>71</v>
      </c>
      <c r="C97" s="638"/>
      <c r="D97" s="404">
        <v>91</v>
      </c>
      <c r="E97" s="176" t="s">
        <v>137</v>
      </c>
      <c r="F97" s="177" t="s">
        <v>138</v>
      </c>
      <c r="G97" s="209" t="s">
        <v>198</v>
      </c>
      <c r="H97" s="89">
        <v>300</v>
      </c>
      <c r="I97" s="90"/>
      <c r="J97" s="91">
        <f>K97/1.23</f>
        <v>0.61788617886178865</v>
      </c>
      <c r="K97" s="90">
        <v>0.76</v>
      </c>
      <c r="L97" s="90">
        <f t="shared" si="123"/>
        <v>185.36585365853659</v>
      </c>
      <c r="M97" s="90">
        <f>H97*K97</f>
        <v>228</v>
      </c>
      <c r="N97" s="178">
        <f>K97*1.11</f>
        <v>0.84360000000000013</v>
      </c>
      <c r="O97" s="19">
        <f>K97*35%</f>
        <v>0.26599999999999996</v>
      </c>
      <c r="P97" s="19">
        <f>N97*H97</f>
        <v>253.08000000000004</v>
      </c>
      <c r="Q97" s="20">
        <f>K97+O97</f>
        <v>1.026</v>
      </c>
      <c r="R97" s="21">
        <f>Q97*H97</f>
        <v>307.8</v>
      </c>
      <c r="S97" s="179">
        <f>K97*1.2</f>
        <v>0.91199999999999992</v>
      </c>
      <c r="T97" s="180">
        <f>H97*S97</f>
        <v>273.59999999999997</v>
      </c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>
        <v>14</v>
      </c>
      <c r="AG97" s="93">
        <f t="shared" ref="AG97" si="136">SUM(U97:AE97)</f>
        <v>0</v>
      </c>
      <c r="AH97" s="94"/>
      <c r="AI97" s="94"/>
      <c r="AJ97" s="94">
        <f t="shared" si="125"/>
        <v>0</v>
      </c>
      <c r="AK97" s="92"/>
      <c r="AL97" s="92"/>
      <c r="AM97" s="92"/>
      <c r="AN97" s="92">
        <f>15+10</f>
        <v>25</v>
      </c>
      <c r="AO97" s="92"/>
      <c r="AP97" s="95"/>
      <c r="AQ97" s="95"/>
      <c r="AR97" s="95"/>
      <c r="AS97" s="95"/>
      <c r="AT97" s="95"/>
      <c r="AU97" s="95"/>
      <c r="AV97" s="95"/>
      <c r="AW97" s="96">
        <f t="shared" ref="AW97" si="137">SUM(AK97:AV97)+AF97</f>
        <v>39</v>
      </c>
      <c r="AX97" s="97">
        <v>0.91200000000000003</v>
      </c>
      <c r="AY97" s="96">
        <v>0.5</v>
      </c>
      <c r="AZ97" s="97">
        <f t="shared" si="127"/>
        <v>19.5</v>
      </c>
      <c r="BA97" s="92"/>
      <c r="BB97" s="92"/>
      <c r="BC97" s="92"/>
      <c r="BD97" s="92"/>
      <c r="BE97" s="92"/>
      <c r="BF97" s="98"/>
      <c r="BG97" s="98"/>
      <c r="BH97" s="98"/>
      <c r="BI97" s="98"/>
      <c r="BJ97" s="98"/>
      <c r="BK97" s="92"/>
      <c r="BL97" s="92"/>
      <c r="BM97" s="99">
        <f t="shared" ref="BM97" si="138">SUM(BA97:BL97)</f>
        <v>0</v>
      </c>
      <c r="BN97" s="100"/>
      <c r="BO97" s="101">
        <f t="shared" si="129"/>
        <v>0</v>
      </c>
      <c r="BP97" s="181"/>
      <c r="BQ97" s="180"/>
      <c r="BR97" s="182">
        <v>300</v>
      </c>
      <c r="BS97" s="94">
        <f t="shared" si="130"/>
        <v>113</v>
      </c>
      <c r="BT97" s="94">
        <f>BR97</f>
        <v>300</v>
      </c>
      <c r="BU97" s="421">
        <f>BR97</f>
        <v>300</v>
      </c>
      <c r="BV97" s="416"/>
      <c r="BW97" s="183"/>
      <c r="BX97" s="100">
        <v>0.63</v>
      </c>
      <c r="BY97" s="100">
        <v>1.38</v>
      </c>
      <c r="BZ97" s="183"/>
      <c r="CA97" s="184">
        <f t="shared" si="132"/>
        <v>0.91200000000000003</v>
      </c>
      <c r="CB97" s="100">
        <f t="shared" si="133"/>
        <v>0.5</v>
      </c>
      <c r="CC97" s="429"/>
      <c r="CD97" s="438">
        <f t="shared" si="134"/>
        <v>0.70599999999999996</v>
      </c>
      <c r="CE97" s="184">
        <f t="shared" si="135"/>
        <v>211.79999999999998</v>
      </c>
      <c r="CF97" s="549"/>
      <c r="CG97" s="443"/>
      <c r="CH97" s="498" t="str">
        <f t="shared" si="87"/>
        <v/>
      </c>
      <c r="CI97" s="100" t="str">
        <f t="shared" si="88"/>
        <v/>
      </c>
      <c r="CJ97" s="184" t="e">
        <f t="shared" si="89"/>
        <v>#VALUE!</v>
      </c>
      <c r="CK97" s="630"/>
      <c r="CL97" s="634"/>
    </row>
    <row r="98" spans="1:90" ht="13.15" customHeight="1" x14ac:dyDescent="0.25">
      <c r="A98" s="525" t="s">
        <v>32</v>
      </c>
      <c r="B98" s="79"/>
      <c r="C98" s="528">
        <v>11</v>
      </c>
      <c r="D98" s="242">
        <v>92</v>
      </c>
      <c r="E98" s="167" t="s">
        <v>172</v>
      </c>
      <c r="F98" s="168" t="s">
        <v>173</v>
      </c>
      <c r="G98" s="207" t="s">
        <v>198</v>
      </c>
      <c r="H98" s="80">
        <v>5</v>
      </c>
      <c r="I98" s="103"/>
      <c r="J98" s="104">
        <f>K98/1.23</f>
        <v>60.975609756097562</v>
      </c>
      <c r="K98" s="103">
        <v>75</v>
      </c>
      <c r="L98" s="103">
        <f t="shared" ref="L98:L109" si="139">M98/1.23</f>
        <v>304.8780487804878</v>
      </c>
      <c r="M98" s="103">
        <f>H98*K98</f>
        <v>375</v>
      </c>
      <c r="N98" s="185">
        <f>K98*1.11</f>
        <v>83.250000000000014</v>
      </c>
      <c r="O98" s="22">
        <f>K98*35%</f>
        <v>26.25</v>
      </c>
      <c r="P98" s="22">
        <f>N98*H98</f>
        <v>416.25000000000006</v>
      </c>
      <c r="Q98" s="23">
        <f>K98+O98</f>
        <v>101.25</v>
      </c>
      <c r="R98" s="24">
        <f>Q98*H98</f>
        <v>506.25</v>
      </c>
      <c r="S98" s="82">
        <f>K98*1.2</f>
        <v>90</v>
      </c>
      <c r="T98" s="170">
        <f>H98*S98</f>
        <v>450</v>
      </c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4">
        <f t="shared" ref="AG98:AG102" si="140">SUM(U98:AE98)</f>
        <v>0</v>
      </c>
      <c r="AH98" s="172"/>
      <c r="AI98" s="172"/>
      <c r="AJ98" s="172">
        <f t="shared" ref="AJ98:AJ102" si="141">AG98*AI98</f>
        <v>0</v>
      </c>
      <c r="AK98" s="83"/>
      <c r="AL98" s="83"/>
      <c r="AM98" s="83"/>
      <c r="AN98" s="83"/>
      <c r="AO98" s="83"/>
      <c r="AP98" s="85"/>
      <c r="AQ98" s="85"/>
      <c r="AR98" s="85"/>
      <c r="AS98" s="85"/>
      <c r="AT98" s="85"/>
      <c r="AU98" s="85"/>
      <c r="AV98" s="85"/>
      <c r="AW98" s="86">
        <f t="shared" ref="AW98:AW102" si="142">SUM(AK98:AV98)+AF98</f>
        <v>0</v>
      </c>
      <c r="AX98" s="105">
        <v>90</v>
      </c>
      <c r="AY98" s="106">
        <v>45.8</v>
      </c>
      <c r="AZ98" s="105">
        <f t="shared" ref="AZ98:AZ102" si="143">AW98*AY98</f>
        <v>0</v>
      </c>
      <c r="BA98" s="107"/>
      <c r="BB98" s="107"/>
      <c r="BC98" s="107"/>
      <c r="BD98" s="107"/>
      <c r="BE98" s="107"/>
      <c r="BF98" s="108"/>
      <c r="BG98" s="108"/>
      <c r="BH98" s="108"/>
      <c r="BI98" s="108"/>
      <c r="BJ98" s="108"/>
      <c r="BK98" s="107"/>
      <c r="BL98" s="107"/>
      <c r="BM98" s="88">
        <f t="shared" ref="BM98:BM102" si="144">SUM(BA98:BL98)</f>
        <v>0</v>
      </c>
      <c r="BN98" s="109"/>
      <c r="BO98" s="110">
        <f t="shared" ref="BO98:BO102" si="145">BM98*BN98</f>
        <v>0</v>
      </c>
      <c r="BP98" s="187"/>
      <c r="BQ98" s="170"/>
      <c r="BR98" s="171">
        <v>5</v>
      </c>
      <c r="BS98" s="172">
        <f t="shared" ref="BS98:BS109" si="146">+(H98+AG98+AW98+BM98)/3</f>
        <v>1.6666666666666667</v>
      </c>
      <c r="BT98" s="172">
        <f>BR98</f>
        <v>5</v>
      </c>
      <c r="BU98" s="419">
        <f>BR98</f>
        <v>5</v>
      </c>
      <c r="BV98" s="414"/>
      <c r="BW98" s="174"/>
      <c r="BX98" s="173"/>
      <c r="BY98" s="173"/>
      <c r="BZ98" s="174"/>
      <c r="CA98" s="175">
        <f t="shared" ref="CA98:CA109" si="147">MIN(I98,AH98,AX98,BN98,BY98)</f>
        <v>90</v>
      </c>
      <c r="CB98" s="173">
        <f t="shared" ref="CB98:CB109" si="148">MIN(J98,AH98,AI98,AX98,AY98,BN98,BX98)</f>
        <v>45.8</v>
      </c>
      <c r="CC98" s="427"/>
      <c r="CD98" s="436">
        <v>68.683999999999997</v>
      </c>
      <c r="CE98" s="175">
        <f t="shared" ref="CE98:CE99" si="149">BU98*CD98</f>
        <v>343.41999999999996</v>
      </c>
      <c r="CF98" s="576">
        <f>SUM(CE98:CE102)</f>
        <v>1127.74</v>
      </c>
      <c r="CG98" s="442"/>
      <c r="CH98" s="499" t="str">
        <f t="shared" si="87"/>
        <v/>
      </c>
      <c r="CI98" s="173" t="str">
        <f t="shared" si="88"/>
        <v/>
      </c>
      <c r="CJ98" s="325" t="e">
        <f t="shared" si="89"/>
        <v>#VALUE!</v>
      </c>
      <c r="CK98" s="543" t="e">
        <f>SUM(CJ98:CJ102)</f>
        <v>#VALUE!</v>
      </c>
      <c r="CL98" s="592" t="e">
        <f>(CF98-CK98)/CF98</f>
        <v>#VALUE!</v>
      </c>
    </row>
    <row r="99" spans="1:90" ht="13.15" customHeight="1" x14ac:dyDescent="0.25">
      <c r="A99" s="536"/>
      <c r="B99" s="34"/>
      <c r="C99" s="538"/>
      <c r="D99" s="243">
        <v>93</v>
      </c>
      <c r="E99" s="117" t="s">
        <v>174</v>
      </c>
      <c r="F99" s="159" t="s">
        <v>175</v>
      </c>
      <c r="G99" s="208" t="s">
        <v>198</v>
      </c>
      <c r="H99" s="9">
        <v>3</v>
      </c>
      <c r="I99" s="71"/>
      <c r="J99" s="72">
        <f>K99/1.23</f>
        <v>47.154471544715449</v>
      </c>
      <c r="K99" s="71">
        <v>58</v>
      </c>
      <c r="L99" s="71">
        <f t="shared" si="139"/>
        <v>141.46341463414635</v>
      </c>
      <c r="M99" s="71">
        <f>H99*K99</f>
        <v>174</v>
      </c>
      <c r="N99" s="123">
        <f>K99*1.11</f>
        <v>64.38000000000001</v>
      </c>
      <c r="O99" s="10">
        <f>K99*35%</f>
        <v>20.299999999999997</v>
      </c>
      <c r="P99" s="10">
        <f>N99*H99</f>
        <v>193.14000000000004</v>
      </c>
      <c r="Q99" s="11">
        <f>K99+O99</f>
        <v>78.3</v>
      </c>
      <c r="R99" s="12">
        <f>Q99*H99</f>
        <v>234.89999999999998</v>
      </c>
      <c r="S99" s="4">
        <f>K99*1.2</f>
        <v>69.599999999999994</v>
      </c>
      <c r="T99" s="120">
        <f>H99*S99</f>
        <v>208.79999999999998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1">
        <f t="shared" si="140"/>
        <v>0</v>
      </c>
      <c r="AH99" s="58"/>
      <c r="AI99" s="58"/>
      <c r="AJ99" s="58">
        <f t="shared" si="141"/>
        <v>0</v>
      </c>
      <c r="AK99" s="40"/>
      <c r="AL99" s="40"/>
      <c r="AM99" s="40"/>
      <c r="AN99" s="40"/>
      <c r="AO99" s="40"/>
      <c r="AP99" s="49"/>
      <c r="AQ99" s="49"/>
      <c r="AR99" s="49"/>
      <c r="AS99" s="49"/>
      <c r="AT99" s="49"/>
      <c r="AU99" s="49"/>
      <c r="AV99" s="49"/>
      <c r="AW99" s="42">
        <f t="shared" si="142"/>
        <v>0</v>
      </c>
      <c r="AX99" s="47">
        <v>69.599999999999994</v>
      </c>
      <c r="AY99" s="43">
        <v>45.8</v>
      </c>
      <c r="AZ99" s="47">
        <f t="shared" si="143"/>
        <v>0</v>
      </c>
      <c r="BA99" s="67"/>
      <c r="BB99" s="67"/>
      <c r="BC99" s="67"/>
      <c r="BD99" s="67"/>
      <c r="BE99" s="67"/>
      <c r="BF99" s="66"/>
      <c r="BG99" s="66"/>
      <c r="BH99" s="66"/>
      <c r="BI99" s="66"/>
      <c r="BJ99" s="66"/>
      <c r="BK99" s="67"/>
      <c r="BL99" s="67"/>
      <c r="BM99" s="44">
        <f t="shared" si="144"/>
        <v>0</v>
      </c>
      <c r="BN99" s="56"/>
      <c r="BO99" s="55">
        <f t="shared" si="145"/>
        <v>0</v>
      </c>
      <c r="BP99" s="124"/>
      <c r="BQ99" s="120"/>
      <c r="BR99" s="121">
        <v>3</v>
      </c>
      <c r="BS99" s="58">
        <f t="shared" si="146"/>
        <v>1</v>
      </c>
      <c r="BT99" s="58">
        <f>BR99</f>
        <v>3</v>
      </c>
      <c r="BU99" s="420">
        <f>BR99</f>
        <v>3</v>
      </c>
      <c r="BV99" s="415"/>
      <c r="BW99" s="122"/>
      <c r="BX99" s="54"/>
      <c r="BY99" s="54"/>
      <c r="BZ99" s="122"/>
      <c r="CA99" s="5">
        <f t="shared" si="147"/>
        <v>69.599999999999994</v>
      </c>
      <c r="CB99" s="54">
        <f t="shared" si="148"/>
        <v>45.8</v>
      </c>
      <c r="CC99" s="428"/>
      <c r="CD99" s="437">
        <f>IF(CA99=0,CB99,(CA99+CB99)/2)</f>
        <v>57.699999999999996</v>
      </c>
      <c r="CE99" s="5">
        <f t="shared" si="149"/>
        <v>173.1</v>
      </c>
      <c r="CF99" s="551"/>
      <c r="CG99" s="441"/>
      <c r="CH99" s="497" t="str">
        <f t="shared" si="87"/>
        <v/>
      </c>
      <c r="CI99" s="54" t="str">
        <f t="shared" si="88"/>
        <v/>
      </c>
      <c r="CJ99" s="326" t="e">
        <f t="shared" si="89"/>
        <v>#VALUE!</v>
      </c>
      <c r="CK99" s="544"/>
      <c r="CL99" s="593"/>
    </row>
    <row r="100" spans="1:90" ht="13.15" customHeight="1" x14ac:dyDescent="0.25">
      <c r="A100" s="536"/>
      <c r="B100" s="130"/>
      <c r="C100" s="538"/>
      <c r="D100" s="243">
        <v>94</v>
      </c>
      <c r="E100" s="117" t="s">
        <v>206</v>
      </c>
      <c r="F100" s="159" t="s">
        <v>207</v>
      </c>
      <c r="G100" s="208" t="s">
        <v>198</v>
      </c>
      <c r="H100" s="9"/>
      <c r="I100" s="70"/>
      <c r="J100" s="60"/>
      <c r="K100" s="70"/>
      <c r="L100" s="70">
        <f t="shared" si="139"/>
        <v>0</v>
      </c>
      <c r="M100" s="70"/>
      <c r="N100" s="123"/>
      <c r="O100" s="10"/>
      <c r="P100" s="10"/>
      <c r="Q100" s="11"/>
      <c r="R100" s="12"/>
      <c r="S100" s="4"/>
      <c r="T100" s="12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1">
        <f t="shared" si="140"/>
        <v>0</v>
      </c>
      <c r="AH100" s="58"/>
      <c r="AI100" s="58"/>
      <c r="AJ100" s="58">
        <f t="shared" si="141"/>
        <v>0</v>
      </c>
      <c r="AK100" s="40"/>
      <c r="AL100" s="40"/>
      <c r="AM100" s="40"/>
      <c r="AN100" s="40"/>
      <c r="AO100" s="40"/>
      <c r="AP100" s="49"/>
      <c r="AQ100" s="49"/>
      <c r="AR100" s="49"/>
      <c r="AS100" s="49"/>
      <c r="AT100" s="49"/>
      <c r="AU100" s="49"/>
      <c r="AV100" s="49"/>
      <c r="AW100" s="42">
        <f t="shared" si="142"/>
        <v>0</v>
      </c>
      <c r="AX100" s="53"/>
      <c r="AY100" s="57"/>
      <c r="AZ100" s="53">
        <f t="shared" si="143"/>
        <v>0</v>
      </c>
      <c r="BA100" s="67"/>
      <c r="BB100" s="67"/>
      <c r="BC100" s="67"/>
      <c r="BD100" s="67"/>
      <c r="BE100" s="67"/>
      <c r="BF100" s="66"/>
      <c r="BG100" s="66"/>
      <c r="BH100" s="66">
        <v>6.15</v>
      </c>
      <c r="BI100" s="66"/>
      <c r="BJ100" s="66"/>
      <c r="BK100" s="67"/>
      <c r="BL100" s="67"/>
      <c r="BM100" s="44">
        <f t="shared" si="144"/>
        <v>6.15</v>
      </c>
      <c r="BN100" s="44">
        <v>23.2</v>
      </c>
      <c r="BO100" s="44">
        <f t="shared" si="145"/>
        <v>142.68</v>
      </c>
      <c r="BP100" s="129" t="s">
        <v>49</v>
      </c>
      <c r="BQ100" s="120"/>
      <c r="BR100" s="121">
        <v>6.15</v>
      </c>
      <c r="BS100" s="58">
        <f t="shared" si="146"/>
        <v>2.0500000000000003</v>
      </c>
      <c r="BT100" s="58">
        <f>6</f>
        <v>6</v>
      </c>
      <c r="BU100" s="420">
        <f>6</f>
        <v>6</v>
      </c>
      <c r="BV100" s="415"/>
      <c r="BW100" s="122"/>
      <c r="BX100" s="54"/>
      <c r="BY100" s="54"/>
      <c r="BZ100" s="122"/>
      <c r="CA100" s="5">
        <f t="shared" si="147"/>
        <v>23.2</v>
      </c>
      <c r="CB100" s="54">
        <f t="shared" si="148"/>
        <v>23.2</v>
      </c>
      <c r="CC100" s="428"/>
      <c r="CD100" s="437">
        <f t="shared" ref="CD100:CD109" si="150">IF(CA100=0,CB100,(CA100+CB100)/2)</f>
        <v>23.2</v>
      </c>
      <c r="CE100" s="5">
        <f t="shared" ref="CE100:CE109" si="151">BU100*CD100</f>
        <v>139.19999999999999</v>
      </c>
      <c r="CF100" s="551"/>
      <c r="CG100" s="441"/>
      <c r="CH100" s="497" t="str">
        <f t="shared" si="87"/>
        <v/>
      </c>
      <c r="CI100" s="54" t="str">
        <f t="shared" si="88"/>
        <v/>
      </c>
      <c r="CJ100" s="326" t="e">
        <f t="shared" si="89"/>
        <v>#VALUE!</v>
      </c>
      <c r="CK100" s="544"/>
      <c r="CL100" s="593"/>
    </row>
    <row r="101" spans="1:90" ht="13.15" customHeight="1" x14ac:dyDescent="0.25">
      <c r="A101" s="536"/>
      <c r="B101" s="34"/>
      <c r="C101" s="538"/>
      <c r="D101" s="243">
        <v>95</v>
      </c>
      <c r="E101" s="117" t="s">
        <v>51</v>
      </c>
      <c r="F101" s="159" t="s">
        <v>52</v>
      </c>
      <c r="G101" s="208" t="s">
        <v>198</v>
      </c>
      <c r="H101" s="9"/>
      <c r="I101" s="70"/>
      <c r="J101" s="60"/>
      <c r="K101" s="70"/>
      <c r="L101" s="70">
        <f t="shared" si="139"/>
        <v>0</v>
      </c>
      <c r="M101" s="70"/>
      <c r="N101" s="123"/>
      <c r="O101" s="10"/>
      <c r="P101" s="10"/>
      <c r="Q101" s="11"/>
      <c r="R101" s="12"/>
      <c r="S101" s="4"/>
      <c r="T101" s="12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1">
        <f t="shared" si="140"/>
        <v>0</v>
      </c>
      <c r="AH101" s="58"/>
      <c r="AI101" s="58"/>
      <c r="AJ101" s="58">
        <f t="shared" si="141"/>
        <v>0</v>
      </c>
      <c r="AK101" s="40"/>
      <c r="AL101" s="40"/>
      <c r="AM101" s="40"/>
      <c r="AN101" s="40"/>
      <c r="AO101" s="40"/>
      <c r="AP101" s="49"/>
      <c r="AQ101" s="49"/>
      <c r="AR101" s="49"/>
      <c r="AS101" s="49"/>
      <c r="AT101" s="49"/>
      <c r="AU101" s="49"/>
      <c r="AV101" s="49"/>
      <c r="AW101" s="42">
        <f t="shared" si="142"/>
        <v>0</v>
      </c>
      <c r="AX101" s="53"/>
      <c r="AY101" s="57"/>
      <c r="AZ101" s="53">
        <f t="shared" si="143"/>
        <v>0</v>
      </c>
      <c r="BA101" s="67"/>
      <c r="BB101" s="67"/>
      <c r="BC101" s="67"/>
      <c r="BD101" s="67"/>
      <c r="BE101" s="67"/>
      <c r="BF101" s="66"/>
      <c r="BG101" s="66"/>
      <c r="BH101" s="66">
        <v>6</v>
      </c>
      <c r="BI101" s="66"/>
      <c r="BJ101" s="66"/>
      <c r="BK101" s="67"/>
      <c r="BL101" s="67"/>
      <c r="BM101" s="44">
        <f t="shared" si="144"/>
        <v>6</v>
      </c>
      <c r="BN101" s="44">
        <v>21.67</v>
      </c>
      <c r="BO101" s="44">
        <f t="shared" si="145"/>
        <v>130.02000000000001</v>
      </c>
      <c r="BP101" s="119"/>
      <c r="BQ101" s="120"/>
      <c r="BR101" s="121">
        <v>6</v>
      </c>
      <c r="BS101" s="58">
        <f t="shared" si="146"/>
        <v>2</v>
      </c>
      <c r="BT101" s="58">
        <f>BR101</f>
        <v>6</v>
      </c>
      <c r="BU101" s="420">
        <f>BR101</f>
        <v>6</v>
      </c>
      <c r="BV101" s="415"/>
      <c r="BW101" s="122"/>
      <c r="BX101" s="54"/>
      <c r="BY101" s="54"/>
      <c r="BZ101" s="122"/>
      <c r="CA101" s="5">
        <f t="shared" si="147"/>
        <v>21.67</v>
      </c>
      <c r="CB101" s="54">
        <f t="shared" si="148"/>
        <v>21.67</v>
      </c>
      <c r="CC101" s="428"/>
      <c r="CD101" s="437">
        <f t="shared" si="150"/>
        <v>21.67</v>
      </c>
      <c r="CE101" s="5">
        <f t="shared" si="151"/>
        <v>130.02000000000001</v>
      </c>
      <c r="CF101" s="551"/>
      <c r="CG101" s="441"/>
      <c r="CH101" s="497" t="str">
        <f t="shared" si="87"/>
        <v/>
      </c>
      <c r="CI101" s="54" t="str">
        <f t="shared" si="88"/>
        <v/>
      </c>
      <c r="CJ101" s="326" t="e">
        <f t="shared" si="89"/>
        <v>#VALUE!</v>
      </c>
      <c r="CK101" s="544"/>
      <c r="CL101" s="593"/>
    </row>
    <row r="102" spans="1:90" ht="13.15" customHeight="1" thickBot="1" x14ac:dyDescent="0.3">
      <c r="A102" s="537"/>
      <c r="B102" s="112"/>
      <c r="C102" s="539"/>
      <c r="D102" s="244">
        <v>96</v>
      </c>
      <c r="E102" s="176" t="s">
        <v>249</v>
      </c>
      <c r="F102" s="177" t="s">
        <v>248</v>
      </c>
      <c r="G102" s="209" t="s">
        <v>198</v>
      </c>
      <c r="H102" s="89"/>
      <c r="I102" s="191"/>
      <c r="J102" s="192"/>
      <c r="K102" s="191"/>
      <c r="L102" s="191">
        <f t="shared" si="139"/>
        <v>0</v>
      </c>
      <c r="M102" s="191"/>
      <c r="N102" s="178"/>
      <c r="O102" s="19"/>
      <c r="P102" s="19"/>
      <c r="Q102" s="20"/>
      <c r="R102" s="21"/>
      <c r="S102" s="179"/>
      <c r="T102" s="180"/>
      <c r="U102" s="92"/>
      <c r="V102" s="92">
        <v>6</v>
      </c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3">
        <f t="shared" si="140"/>
        <v>6</v>
      </c>
      <c r="AH102" s="199"/>
      <c r="AI102" s="199">
        <v>57</v>
      </c>
      <c r="AJ102" s="199">
        <f t="shared" si="141"/>
        <v>342</v>
      </c>
      <c r="AK102" s="92"/>
      <c r="AL102" s="92"/>
      <c r="AM102" s="92"/>
      <c r="AN102" s="92"/>
      <c r="AO102" s="92"/>
      <c r="AP102" s="95"/>
      <c r="AQ102" s="95"/>
      <c r="AR102" s="95"/>
      <c r="AS102" s="95"/>
      <c r="AT102" s="95"/>
      <c r="AU102" s="95"/>
      <c r="AV102" s="95"/>
      <c r="AW102" s="96">
        <f t="shared" si="142"/>
        <v>0</v>
      </c>
      <c r="AX102" s="193"/>
      <c r="AY102" s="197"/>
      <c r="AZ102" s="193">
        <f t="shared" si="143"/>
        <v>0</v>
      </c>
      <c r="BA102" s="114"/>
      <c r="BB102" s="114"/>
      <c r="BC102" s="114"/>
      <c r="BD102" s="114"/>
      <c r="BE102" s="114"/>
      <c r="BF102" s="98"/>
      <c r="BG102" s="98"/>
      <c r="BH102" s="98"/>
      <c r="BI102" s="98"/>
      <c r="BJ102" s="98"/>
      <c r="BK102" s="114"/>
      <c r="BL102" s="114"/>
      <c r="BM102" s="99">
        <f t="shared" si="144"/>
        <v>0</v>
      </c>
      <c r="BN102" s="197"/>
      <c r="BO102" s="193">
        <f t="shared" si="145"/>
        <v>0</v>
      </c>
      <c r="BP102" s="194" t="s">
        <v>200</v>
      </c>
      <c r="BQ102" s="180"/>
      <c r="BR102" s="182">
        <v>6</v>
      </c>
      <c r="BS102" s="94">
        <f t="shared" si="146"/>
        <v>2</v>
      </c>
      <c r="BT102" s="94">
        <f>BR102</f>
        <v>6</v>
      </c>
      <c r="BU102" s="421">
        <f>BR102</f>
        <v>6</v>
      </c>
      <c r="BV102" s="416"/>
      <c r="BW102" s="183"/>
      <c r="BX102" s="100"/>
      <c r="BY102" s="100"/>
      <c r="BZ102" s="183"/>
      <c r="CA102" s="184">
        <f t="shared" si="147"/>
        <v>0</v>
      </c>
      <c r="CB102" s="100">
        <f t="shared" si="148"/>
        <v>57</v>
      </c>
      <c r="CC102" s="429"/>
      <c r="CD102" s="438">
        <f t="shared" si="150"/>
        <v>57</v>
      </c>
      <c r="CE102" s="184">
        <f t="shared" si="151"/>
        <v>342</v>
      </c>
      <c r="CF102" s="552"/>
      <c r="CG102" s="443"/>
      <c r="CH102" s="498" t="str">
        <f t="shared" si="87"/>
        <v/>
      </c>
      <c r="CI102" s="100" t="str">
        <f t="shared" si="88"/>
        <v/>
      </c>
      <c r="CJ102" s="327" t="e">
        <f t="shared" si="89"/>
        <v>#VALUE!</v>
      </c>
      <c r="CK102" s="545"/>
      <c r="CL102" s="594"/>
    </row>
    <row r="103" spans="1:90" ht="13.15" customHeight="1" x14ac:dyDescent="0.25">
      <c r="A103" s="525" t="s">
        <v>33</v>
      </c>
      <c r="B103" s="79"/>
      <c r="C103" s="528">
        <v>12</v>
      </c>
      <c r="D103" s="242">
        <v>97</v>
      </c>
      <c r="E103" s="167" t="s">
        <v>176</v>
      </c>
      <c r="F103" s="168" t="s">
        <v>177</v>
      </c>
      <c r="G103" s="207" t="s">
        <v>198</v>
      </c>
      <c r="H103" s="80">
        <v>5</v>
      </c>
      <c r="I103" s="103"/>
      <c r="J103" s="104">
        <f>K103/1.23</f>
        <v>24.390243902439025</v>
      </c>
      <c r="K103" s="103">
        <v>30</v>
      </c>
      <c r="L103" s="103">
        <f t="shared" si="139"/>
        <v>121.95121951219512</v>
      </c>
      <c r="M103" s="103">
        <f>H103*K103</f>
        <v>150</v>
      </c>
      <c r="N103" s="185">
        <f>K103*1.11</f>
        <v>33.300000000000004</v>
      </c>
      <c r="O103" s="22">
        <f>K103*35%</f>
        <v>10.5</v>
      </c>
      <c r="P103" s="22">
        <f>N103*H103</f>
        <v>166.50000000000003</v>
      </c>
      <c r="Q103" s="23">
        <f>K103+O103</f>
        <v>40.5</v>
      </c>
      <c r="R103" s="24">
        <f>Q103*H103</f>
        <v>202.5</v>
      </c>
      <c r="S103" s="82">
        <f>K103*1.2</f>
        <v>36</v>
      </c>
      <c r="T103" s="170">
        <f>H103*S103</f>
        <v>180</v>
      </c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4">
        <f t="shared" ref="AG103:AG109" si="152">SUM(U103:AE103)</f>
        <v>0</v>
      </c>
      <c r="AH103" s="172"/>
      <c r="AI103" s="172"/>
      <c r="AJ103" s="172">
        <f t="shared" ref="AJ103:AJ109" si="153">AG103*AI103</f>
        <v>0</v>
      </c>
      <c r="AK103" s="83"/>
      <c r="AL103" s="83"/>
      <c r="AM103" s="83"/>
      <c r="AN103" s="83"/>
      <c r="AO103" s="83"/>
      <c r="AP103" s="85"/>
      <c r="AQ103" s="85"/>
      <c r="AR103" s="85"/>
      <c r="AS103" s="85"/>
      <c r="AT103" s="85"/>
      <c r="AU103" s="85"/>
      <c r="AV103" s="85"/>
      <c r="AW103" s="86">
        <f t="shared" ref="AW103:AW109" si="154">SUM(AK103:AV103)+AF103</f>
        <v>0</v>
      </c>
      <c r="AX103" s="105">
        <v>36</v>
      </c>
      <c r="AY103" s="106">
        <v>30</v>
      </c>
      <c r="AZ103" s="105">
        <f t="shared" ref="AZ103:AZ109" si="155">AW103*AY103</f>
        <v>0</v>
      </c>
      <c r="BA103" s="107"/>
      <c r="BB103" s="107"/>
      <c r="BC103" s="107"/>
      <c r="BD103" s="107"/>
      <c r="BE103" s="107"/>
      <c r="BF103" s="108"/>
      <c r="BG103" s="108"/>
      <c r="BH103" s="108"/>
      <c r="BI103" s="108"/>
      <c r="BJ103" s="108"/>
      <c r="BK103" s="107"/>
      <c r="BL103" s="107"/>
      <c r="BM103" s="88">
        <f t="shared" ref="BM103:BM109" si="156">SUM(BA103:BL103)</f>
        <v>0</v>
      </c>
      <c r="BN103" s="109"/>
      <c r="BO103" s="110">
        <f t="shared" ref="BO103:BO109" si="157">BM103*BN103</f>
        <v>0</v>
      </c>
      <c r="BP103" s="187"/>
      <c r="BQ103" s="170"/>
      <c r="BR103" s="171">
        <v>5</v>
      </c>
      <c r="BS103" s="172">
        <f t="shared" si="146"/>
        <v>1.6666666666666667</v>
      </c>
      <c r="BT103" s="172">
        <f>BR103</f>
        <v>5</v>
      </c>
      <c r="BU103" s="419">
        <f>BR103</f>
        <v>5</v>
      </c>
      <c r="BV103" s="414"/>
      <c r="BW103" s="174"/>
      <c r="BX103" s="173"/>
      <c r="BY103" s="173"/>
      <c r="BZ103" s="174"/>
      <c r="CA103" s="175">
        <f t="shared" si="147"/>
        <v>36</v>
      </c>
      <c r="CB103" s="173">
        <f t="shared" si="148"/>
        <v>24.390243902439025</v>
      </c>
      <c r="CC103" s="427"/>
      <c r="CD103" s="436">
        <f t="shared" si="150"/>
        <v>30.195121951219512</v>
      </c>
      <c r="CE103" s="175">
        <f t="shared" si="151"/>
        <v>150.97560975609755</v>
      </c>
      <c r="CF103" s="576">
        <f>SUM(CE103:CE106)</f>
        <v>739.12032520325204</v>
      </c>
      <c r="CG103" s="442"/>
      <c r="CH103" s="499" t="str">
        <f t="shared" si="87"/>
        <v/>
      </c>
      <c r="CI103" s="173" t="str">
        <f t="shared" si="88"/>
        <v/>
      </c>
      <c r="CJ103" s="325" t="e">
        <f t="shared" si="89"/>
        <v>#VALUE!</v>
      </c>
      <c r="CK103" s="543" t="e">
        <f>SUM(CJ103:CJ106)</f>
        <v>#VALUE!</v>
      </c>
      <c r="CL103" s="592" t="e">
        <f>(CF103-CK103)/CF103</f>
        <v>#VALUE!</v>
      </c>
    </row>
    <row r="104" spans="1:90" ht="13.15" customHeight="1" x14ac:dyDescent="0.25">
      <c r="A104" s="536"/>
      <c r="B104" s="34">
        <v>133</v>
      </c>
      <c r="C104" s="538"/>
      <c r="D104" s="243">
        <v>98</v>
      </c>
      <c r="E104" s="117" t="s">
        <v>178</v>
      </c>
      <c r="F104" s="159" t="s">
        <v>180</v>
      </c>
      <c r="G104" s="208" t="s">
        <v>198</v>
      </c>
      <c r="H104" s="9">
        <v>20</v>
      </c>
      <c r="I104" s="9">
        <v>22.1</v>
      </c>
      <c r="J104" s="39">
        <f>K104/1.23</f>
        <v>23.902439024390247</v>
      </c>
      <c r="K104" s="9">
        <v>29.400000000000002</v>
      </c>
      <c r="L104" s="9">
        <f t="shared" si="139"/>
        <v>478.04878048780489</v>
      </c>
      <c r="M104" s="9">
        <f>H104*K104</f>
        <v>588</v>
      </c>
      <c r="N104" s="123">
        <f>K104*1.11</f>
        <v>32.634000000000007</v>
      </c>
      <c r="O104" s="10">
        <f>K104*35%</f>
        <v>10.290000000000001</v>
      </c>
      <c r="P104" s="10">
        <f>N104*H104</f>
        <v>652.68000000000018</v>
      </c>
      <c r="Q104" s="11">
        <f>K104+O104</f>
        <v>39.690000000000005</v>
      </c>
      <c r="R104" s="12">
        <f>Q104*H104</f>
        <v>793.80000000000007</v>
      </c>
      <c r="S104" s="4">
        <f>K104*1.2</f>
        <v>35.28</v>
      </c>
      <c r="T104" s="120">
        <f>H104*S104</f>
        <v>705.6</v>
      </c>
      <c r="U104" s="40"/>
      <c r="V104" s="40">
        <v>24</v>
      </c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1">
        <f t="shared" si="152"/>
        <v>24</v>
      </c>
      <c r="AH104" s="61"/>
      <c r="AI104" s="61">
        <v>35.15</v>
      </c>
      <c r="AJ104" s="61">
        <f t="shared" si="153"/>
        <v>843.59999999999991</v>
      </c>
      <c r="AK104" s="40"/>
      <c r="AL104" s="40"/>
      <c r="AM104" s="40"/>
      <c r="AN104" s="40"/>
      <c r="AO104" s="40"/>
      <c r="AP104" s="49"/>
      <c r="AQ104" s="49"/>
      <c r="AR104" s="49"/>
      <c r="AS104" s="49"/>
      <c r="AT104" s="49"/>
      <c r="AU104" s="49"/>
      <c r="AV104" s="49"/>
      <c r="AW104" s="42">
        <f t="shared" si="154"/>
        <v>0</v>
      </c>
      <c r="AX104" s="47">
        <v>35.28</v>
      </c>
      <c r="AY104" s="43">
        <v>19</v>
      </c>
      <c r="AZ104" s="47">
        <f t="shared" si="155"/>
        <v>0</v>
      </c>
      <c r="BA104" s="67"/>
      <c r="BB104" s="67"/>
      <c r="BC104" s="67"/>
      <c r="BD104" s="67"/>
      <c r="BE104" s="67"/>
      <c r="BF104" s="66"/>
      <c r="BG104" s="66"/>
      <c r="BH104" s="66"/>
      <c r="BI104" s="66"/>
      <c r="BJ104" s="66"/>
      <c r="BK104" s="67"/>
      <c r="BL104" s="67"/>
      <c r="BM104" s="44">
        <f t="shared" si="156"/>
        <v>0</v>
      </c>
      <c r="BN104" s="56"/>
      <c r="BO104" s="55">
        <f t="shared" si="157"/>
        <v>0</v>
      </c>
      <c r="BP104" s="125"/>
      <c r="BQ104" s="120"/>
      <c r="BR104" s="121">
        <v>24</v>
      </c>
      <c r="BS104" s="58">
        <f t="shared" si="146"/>
        <v>14.666666666666666</v>
      </c>
      <c r="BT104" s="58">
        <f>20</f>
        <v>20</v>
      </c>
      <c r="BU104" s="420">
        <f>20</f>
        <v>20</v>
      </c>
      <c r="BV104" s="415"/>
      <c r="BW104" s="122"/>
      <c r="BX104" s="54"/>
      <c r="BY104" s="54"/>
      <c r="BZ104" s="122"/>
      <c r="CA104" s="5">
        <f t="shared" si="147"/>
        <v>22.1</v>
      </c>
      <c r="CB104" s="54">
        <f t="shared" si="148"/>
        <v>19</v>
      </c>
      <c r="CC104" s="428"/>
      <c r="CD104" s="437">
        <f t="shared" si="150"/>
        <v>20.55</v>
      </c>
      <c r="CE104" s="5">
        <f t="shared" si="151"/>
        <v>411</v>
      </c>
      <c r="CF104" s="551"/>
      <c r="CG104" s="441"/>
      <c r="CH104" s="497" t="str">
        <f t="shared" si="87"/>
        <v/>
      </c>
      <c r="CI104" s="54" t="str">
        <f t="shared" si="88"/>
        <v/>
      </c>
      <c r="CJ104" s="326" t="e">
        <f t="shared" si="89"/>
        <v>#VALUE!</v>
      </c>
      <c r="CK104" s="544"/>
      <c r="CL104" s="593"/>
    </row>
    <row r="105" spans="1:90" ht="13.15" customHeight="1" x14ac:dyDescent="0.25">
      <c r="A105" s="536"/>
      <c r="B105" s="34"/>
      <c r="C105" s="538"/>
      <c r="D105" s="243">
        <v>99</v>
      </c>
      <c r="E105" s="117" t="s">
        <v>183</v>
      </c>
      <c r="F105" s="159" t="s">
        <v>184</v>
      </c>
      <c r="G105" s="208" t="s">
        <v>198</v>
      </c>
      <c r="H105" s="9">
        <v>1</v>
      </c>
      <c r="I105" s="71"/>
      <c r="J105" s="72">
        <f>K105/1.23</f>
        <v>19.512195121951219</v>
      </c>
      <c r="K105" s="71">
        <v>24</v>
      </c>
      <c r="L105" s="71">
        <f t="shared" si="139"/>
        <v>19.512195121951219</v>
      </c>
      <c r="M105" s="71">
        <f>H105*K105</f>
        <v>24</v>
      </c>
      <c r="N105" s="123">
        <f>K105*1.11</f>
        <v>26.64</v>
      </c>
      <c r="O105" s="10">
        <f>K105*35%</f>
        <v>8.3999999999999986</v>
      </c>
      <c r="P105" s="10">
        <f>N105*H105</f>
        <v>26.64</v>
      </c>
      <c r="Q105" s="11">
        <f>K105+O105</f>
        <v>32.4</v>
      </c>
      <c r="R105" s="12">
        <f>Q105*H105</f>
        <v>32.4</v>
      </c>
      <c r="S105" s="4">
        <f>K105*1.2</f>
        <v>28.799999999999997</v>
      </c>
      <c r="T105" s="120">
        <f>H105*S105</f>
        <v>28.799999999999997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1">
        <f t="shared" si="152"/>
        <v>0</v>
      </c>
      <c r="AH105" s="58"/>
      <c r="AI105" s="58"/>
      <c r="AJ105" s="58">
        <f t="shared" si="153"/>
        <v>0</v>
      </c>
      <c r="AK105" s="40"/>
      <c r="AL105" s="40"/>
      <c r="AM105" s="40"/>
      <c r="AN105" s="40"/>
      <c r="AO105" s="40"/>
      <c r="AP105" s="49"/>
      <c r="AQ105" s="49"/>
      <c r="AR105" s="49"/>
      <c r="AS105" s="49"/>
      <c r="AT105" s="49"/>
      <c r="AU105" s="49"/>
      <c r="AV105" s="49"/>
      <c r="AW105" s="42">
        <f t="shared" si="154"/>
        <v>0</v>
      </c>
      <c r="AX105" s="47">
        <v>28.8</v>
      </c>
      <c r="AY105" s="43">
        <v>30</v>
      </c>
      <c r="AZ105" s="47">
        <f t="shared" si="155"/>
        <v>0</v>
      </c>
      <c r="BA105" s="67"/>
      <c r="BB105" s="67"/>
      <c r="BC105" s="67"/>
      <c r="BD105" s="67"/>
      <c r="BE105" s="67"/>
      <c r="BF105" s="66"/>
      <c r="BG105" s="66"/>
      <c r="BH105" s="66"/>
      <c r="BI105" s="66"/>
      <c r="BJ105" s="66"/>
      <c r="BK105" s="67"/>
      <c r="BL105" s="67"/>
      <c r="BM105" s="44">
        <f t="shared" si="156"/>
        <v>0</v>
      </c>
      <c r="BN105" s="56"/>
      <c r="BO105" s="55">
        <f t="shared" si="157"/>
        <v>0</v>
      </c>
      <c r="BP105" s="124"/>
      <c r="BQ105" s="120"/>
      <c r="BR105" s="121">
        <v>1</v>
      </c>
      <c r="BS105" s="58">
        <f t="shared" si="146"/>
        <v>0.33333333333333331</v>
      </c>
      <c r="BT105" s="58">
        <f>BR105</f>
        <v>1</v>
      </c>
      <c r="BU105" s="420">
        <f>BR105</f>
        <v>1</v>
      </c>
      <c r="BV105" s="415"/>
      <c r="BW105" s="122"/>
      <c r="BX105" s="54"/>
      <c r="BY105" s="54"/>
      <c r="BZ105" s="122"/>
      <c r="CA105" s="5">
        <f t="shared" si="147"/>
        <v>28.8</v>
      </c>
      <c r="CB105" s="54">
        <f t="shared" si="148"/>
        <v>19.512195121951219</v>
      </c>
      <c r="CC105" s="428"/>
      <c r="CD105" s="437">
        <f t="shared" si="150"/>
        <v>24.15609756097561</v>
      </c>
      <c r="CE105" s="5">
        <f t="shared" si="151"/>
        <v>24.15609756097561</v>
      </c>
      <c r="CF105" s="551"/>
      <c r="CG105" s="441"/>
      <c r="CH105" s="497" t="str">
        <f t="shared" si="87"/>
        <v/>
      </c>
      <c r="CI105" s="54" t="str">
        <f t="shared" si="88"/>
        <v/>
      </c>
      <c r="CJ105" s="326" t="e">
        <f t="shared" si="89"/>
        <v>#VALUE!</v>
      </c>
      <c r="CK105" s="544"/>
      <c r="CL105" s="593"/>
    </row>
    <row r="106" spans="1:90" ht="13.15" customHeight="1" thickBot="1" x14ac:dyDescent="0.3">
      <c r="A106" s="537"/>
      <c r="B106" s="116"/>
      <c r="C106" s="539"/>
      <c r="D106" s="244">
        <v>100</v>
      </c>
      <c r="E106" s="176" t="s">
        <v>185</v>
      </c>
      <c r="F106" s="177" t="s">
        <v>186</v>
      </c>
      <c r="G106" s="209" t="s">
        <v>198</v>
      </c>
      <c r="H106" s="89">
        <v>4</v>
      </c>
      <c r="I106" s="90"/>
      <c r="J106" s="91">
        <f>K106/1.23</f>
        <v>30.894308943089431</v>
      </c>
      <c r="K106" s="90">
        <v>38</v>
      </c>
      <c r="L106" s="90">
        <f t="shared" si="139"/>
        <v>123.57723577235772</v>
      </c>
      <c r="M106" s="90">
        <f>H106*K106</f>
        <v>152</v>
      </c>
      <c r="N106" s="178">
        <f>K106*1.11</f>
        <v>42.180000000000007</v>
      </c>
      <c r="O106" s="19">
        <f>K106*35%</f>
        <v>13.299999999999999</v>
      </c>
      <c r="P106" s="19">
        <f>N106*H106</f>
        <v>168.72000000000003</v>
      </c>
      <c r="Q106" s="20">
        <f>K106+O106</f>
        <v>51.3</v>
      </c>
      <c r="R106" s="21">
        <f>Q106*H106</f>
        <v>205.2</v>
      </c>
      <c r="S106" s="179">
        <f>K106*1.2</f>
        <v>45.6</v>
      </c>
      <c r="T106" s="180">
        <f>H106*S106</f>
        <v>182.4</v>
      </c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3">
        <f t="shared" si="152"/>
        <v>0</v>
      </c>
      <c r="AH106" s="94"/>
      <c r="AI106" s="94"/>
      <c r="AJ106" s="94">
        <f t="shared" si="153"/>
        <v>0</v>
      </c>
      <c r="AK106" s="92"/>
      <c r="AL106" s="92"/>
      <c r="AM106" s="92"/>
      <c r="AN106" s="92"/>
      <c r="AO106" s="92"/>
      <c r="AP106" s="95"/>
      <c r="AQ106" s="95"/>
      <c r="AR106" s="95"/>
      <c r="AS106" s="95"/>
      <c r="AT106" s="95"/>
      <c r="AU106" s="95"/>
      <c r="AV106" s="95"/>
      <c r="AW106" s="96">
        <f t="shared" si="154"/>
        <v>0</v>
      </c>
      <c r="AX106" s="97">
        <v>45.6</v>
      </c>
      <c r="AY106" s="113">
        <v>45</v>
      </c>
      <c r="AZ106" s="97">
        <f t="shared" si="155"/>
        <v>0</v>
      </c>
      <c r="BA106" s="114"/>
      <c r="BB106" s="114"/>
      <c r="BC106" s="114"/>
      <c r="BD106" s="114"/>
      <c r="BE106" s="114"/>
      <c r="BF106" s="98"/>
      <c r="BG106" s="98"/>
      <c r="BH106" s="98"/>
      <c r="BI106" s="98"/>
      <c r="BJ106" s="98"/>
      <c r="BK106" s="114"/>
      <c r="BL106" s="114"/>
      <c r="BM106" s="99">
        <f t="shared" si="156"/>
        <v>0</v>
      </c>
      <c r="BN106" s="115"/>
      <c r="BO106" s="101">
        <f t="shared" si="157"/>
        <v>0</v>
      </c>
      <c r="BP106" s="181"/>
      <c r="BQ106" s="180"/>
      <c r="BR106" s="182">
        <v>4</v>
      </c>
      <c r="BS106" s="94">
        <f t="shared" si="146"/>
        <v>1.3333333333333333</v>
      </c>
      <c r="BT106" s="94">
        <f>BR106</f>
        <v>4</v>
      </c>
      <c r="BU106" s="421">
        <f>BR106</f>
        <v>4</v>
      </c>
      <c r="BV106" s="416"/>
      <c r="BW106" s="183"/>
      <c r="BX106" s="100"/>
      <c r="BY106" s="100"/>
      <c r="BZ106" s="183"/>
      <c r="CA106" s="184">
        <f t="shared" si="147"/>
        <v>45.6</v>
      </c>
      <c r="CB106" s="100">
        <f t="shared" si="148"/>
        <v>30.894308943089431</v>
      </c>
      <c r="CC106" s="429"/>
      <c r="CD106" s="438">
        <f t="shared" si="150"/>
        <v>38.247154471544718</v>
      </c>
      <c r="CE106" s="184">
        <f t="shared" si="151"/>
        <v>152.98861788617887</v>
      </c>
      <c r="CF106" s="552"/>
      <c r="CG106" s="443"/>
      <c r="CH106" s="498" t="str">
        <f t="shared" si="87"/>
        <v/>
      </c>
      <c r="CI106" s="100" t="str">
        <f t="shared" si="88"/>
        <v/>
      </c>
      <c r="CJ106" s="327" t="e">
        <f t="shared" si="89"/>
        <v>#VALUE!</v>
      </c>
      <c r="CK106" s="545"/>
      <c r="CL106" s="594"/>
    </row>
    <row r="107" spans="1:90" ht="13.15" customHeight="1" x14ac:dyDescent="0.25">
      <c r="A107" s="525" t="s">
        <v>34</v>
      </c>
      <c r="B107" s="79"/>
      <c r="C107" s="528">
        <v>13</v>
      </c>
      <c r="D107" s="242">
        <v>101</v>
      </c>
      <c r="E107" s="167"/>
      <c r="F107" s="168" t="s">
        <v>59</v>
      </c>
      <c r="G107" s="207" t="s">
        <v>62</v>
      </c>
      <c r="H107" s="80"/>
      <c r="I107" s="188"/>
      <c r="J107" s="87"/>
      <c r="K107" s="188"/>
      <c r="L107" s="188">
        <f t="shared" si="139"/>
        <v>0</v>
      </c>
      <c r="M107" s="188"/>
      <c r="N107" s="185"/>
      <c r="O107" s="22"/>
      <c r="P107" s="22"/>
      <c r="Q107" s="23"/>
      <c r="R107" s="24"/>
      <c r="S107" s="82"/>
      <c r="T107" s="170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4">
        <f t="shared" si="152"/>
        <v>0</v>
      </c>
      <c r="AH107" s="84">
        <v>2.5</v>
      </c>
      <c r="AI107" s="84">
        <v>1.81</v>
      </c>
      <c r="AJ107" s="84">
        <f t="shared" si="153"/>
        <v>0</v>
      </c>
      <c r="AK107" s="83"/>
      <c r="AL107" s="83"/>
      <c r="AM107" s="83"/>
      <c r="AN107" s="83"/>
      <c r="AO107" s="83"/>
      <c r="AP107" s="85"/>
      <c r="AQ107" s="85"/>
      <c r="AR107" s="85"/>
      <c r="AS107" s="85"/>
      <c r="AT107" s="85"/>
      <c r="AU107" s="85"/>
      <c r="AV107" s="85"/>
      <c r="AW107" s="86">
        <f t="shared" si="154"/>
        <v>0</v>
      </c>
      <c r="AX107" s="189"/>
      <c r="AY107" s="190"/>
      <c r="AZ107" s="189">
        <f t="shared" si="155"/>
        <v>0</v>
      </c>
      <c r="BA107" s="107"/>
      <c r="BB107" s="107"/>
      <c r="BC107" s="107"/>
      <c r="BD107" s="107"/>
      <c r="BE107" s="107"/>
      <c r="BF107" s="108"/>
      <c r="BG107" s="108"/>
      <c r="BH107" s="108"/>
      <c r="BI107" s="108"/>
      <c r="BJ107" s="108"/>
      <c r="BK107" s="107"/>
      <c r="BL107" s="107"/>
      <c r="BM107" s="88">
        <f t="shared" si="156"/>
        <v>0</v>
      </c>
      <c r="BN107" s="109"/>
      <c r="BO107" s="110">
        <f t="shared" si="157"/>
        <v>0</v>
      </c>
      <c r="BP107" s="187"/>
      <c r="BQ107" s="170"/>
      <c r="BR107" s="171">
        <v>0</v>
      </c>
      <c r="BS107" s="172">
        <f t="shared" si="146"/>
        <v>0</v>
      </c>
      <c r="BT107" s="172">
        <f>BR107</f>
        <v>0</v>
      </c>
      <c r="BU107" s="419">
        <v>30</v>
      </c>
      <c r="BV107" s="414"/>
      <c r="BW107" s="174"/>
      <c r="BX107" s="173"/>
      <c r="BY107" s="173"/>
      <c r="BZ107" s="174"/>
      <c r="CA107" s="175">
        <f t="shared" si="147"/>
        <v>2.5</v>
      </c>
      <c r="CB107" s="173">
        <f t="shared" si="148"/>
        <v>1.81</v>
      </c>
      <c r="CC107" s="427"/>
      <c r="CD107" s="436">
        <f t="shared" si="150"/>
        <v>2.1550000000000002</v>
      </c>
      <c r="CE107" s="175">
        <f t="shared" si="151"/>
        <v>64.650000000000006</v>
      </c>
      <c r="CF107" s="576">
        <f>SUM(CE107:CE109)</f>
        <v>181.95000000000002</v>
      </c>
      <c r="CG107" s="442"/>
      <c r="CH107" s="499" t="str">
        <f t="shared" si="87"/>
        <v/>
      </c>
      <c r="CI107" s="173" t="str">
        <f t="shared" si="88"/>
        <v/>
      </c>
      <c r="CJ107" s="325" t="e">
        <f t="shared" si="89"/>
        <v>#VALUE!</v>
      </c>
      <c r="CK107" s="543" t="e">
        <f>SUM(CJ107:CJ109)</f>
        <v>#VALUE!</v>
      </c>
      <c r="CL107" s="592" t="e">
        <f>(CF107-CK107)/CF107</f>
        <v>#VALUE!</v>
      </c>
    </row>
    <row r="108" spans="1:90" ht="13.15" customHeight="1" x14ac:dyDescent="0.25">
      <c r="A108" s="536"/>
      <c r="B108" s="34"/>
      <c r="C108" s="538"/>
      <c r="D108" s="243">
        <v>102</v>
      </c>
      <c r="E108" s="117"/>
      <c r="F108" s="159" t="s">
        <v>60</v>
      </c>
      <c r="G108" s="208" t="s">
        <v>62</v>
      </c>
      <c r="H108" s="9"/>
      <c r="I108" s="70"/>
      <c r="J108" s="60"/>
      <c r="K108" s="70"/>
      <c r="L108" s="70">
        <f t="shared" si="139"/>
        <v>0</v>
      </c>
      <c r="M108" s="70"/>
      <c r="N108" s="123"/>
      <c r="O108" s="10"/>
      <c r="P108" s="10"/>
      <c r="Q108" s="11"/>
      <c r="R108" s="12"/>
      <c r="S108" s="4"/>
      <c r="T108" s="12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1">
        <f t="shared" si="152"/>
        <v>0</v>
      </c>
      <c r="AH108" s="41">
        <v>2.2000000000000002</v>
      </c>
      <c r="AI108" s="41">
        <v>1.81</v>
      </c>
      <c r="AJ108" s="41">
        <f t="shared" si="153"/>
        <v>0</v>
      </c>
      <c r="AK108" s="40"/>
      <c r="AL108" s="40"/>
      <c r="AM108" s="40"/>
      <c r="AN108" s="40"/>
      <c r="AO108" s="40"/>
      <c r="AP108" s="49"/>
      <c r="AQ108" s="49"/>
      <c r="AR108" s="49"/>
      <c r="AS108" s="49"/>
      <c r="AT108" s="49"/>
      <c r="AU108" s="49"/>
      <c r="AV108" s="49"/>
      <c r="AW108" s="42">
        <f t="shared" si="154"/>
        <v>0</v>
      </c>
      <c r="AX108" s="53"/>
      <c r="AY108" s="57"/>
      <c r="AZ108" s="53">
        <f t="shared" si="155"/>
        <v>0</v>
      </c>
      <c r="BA108" s="67"/>
      <c r="BB108" s="67"/>
      <c r="BC108" s="67"/>
      <c r="BD108" s="67"/>
      <c r="BE108" s="67"/>
      <c r="BF108" s="66"/>
      <c r="BG108" s="66"/>
      <c r="BH108" s="66"/>
      <c r="BI108" s="66"/>
      <c r="BJ108" s="66"/>
      <c r="BK108" s="67"/>
      <c r="BL108" s="67"/>
      <c r="BM108" s="44">
        <f t="shared" si="156"/>
        <v>0</v>
      </c>
      <c r="BN108" s="56"/>
      <c r="BO108" s="55">
        <f t="shared" si="157"/>
        <v>0</v>
      </c>
      <c r="BP108" s="124"/>
      <c r="BQ108" s="120"/>
      <c r="BR108" s="121">
        <v>0</v>
      </c>
      <c r="BS108" s="58">
        <f t="shared" si="146"/>
        <v>0</v>
      </c>
      <c r="BT108" s="58">
        <f>BR108</f>
        <v>0</v>
      </c>
      <c r="BU108" s="420">
        <v>30</v>
      </c>
      <c r="BV108" s="415"/>
      <c r="BW108" s="122"/>
      <c r="BX108" s="54"/>
      <c r="BY108" s="54"/>
      <c r="BZ108" s="122"/>
      <c r="CA108" s="5">
        <f t="shared" si="147"/>
        <v>2.2000000000000002</v>
      </c>
      <c r="CB108" s="54">
        <f t="shared" si="148"/>
        <v>1.81</v>
      </c>
      <c r="CC108" s="428"/>
      <c r="CD108" s="437">
        <f t="shared" si="150"/>
        <v>2.0049999999999999</v>
      </c>
      <c r="CE108" s="5">
        <f t="shared" si="151"/>
        <v>60.15</v>
      </c>
      <c r="CF108" s="551"/>
      <c r="CG108" s="441"/>
      <c r="CH108" s="497" t="str">
        <f t="shared" si="87"/>
        <v/>
      </c>
      <c r="CI108" s="54" t="str">
        <f t="shared" si="88"/>
        <v/>
      </c>
      <c r="CJ108" s="326" t="e">
        <f t="shared" si="89"/>
        <v>#VALUE!</v>
      </c>
      <c r="CK108" s="544"/>
      <c r="CL108" s="593"/>
    </row>
    <row r="109" spans="1:90" ht="13.15" customHeight="1" thickBot="1" x14ac:dyDescent="0.3">
      <c r="A109" s="537"/>
      <c r="B109" s="116"/>
      <c r="C109" s="539"/>
      <c r="D109" s="244">
        <v>103</v>
      </c>
      <c r="E109" s="176"/>
      <c r="F109" s="177" t="s">
        <v>61</v>
      </c>
      <c r="G109" s="209" t="s">
        <v>62</v>
      </c>
      <c r="H109" s="89"/>
      <c r="I109" s="191"/>
      <c r="J109" s="192"/>
      <c r="K109" s="191"/>
      <c r="L109" s="191">
        <f t="shared" si="139"/>
        <v>0</v>
      </c>
      <c r="M109" s="191"/>
      <c r="N109" s="178"/>
      <c r="O109" s="19"/>
      <c r="P109" s="19"/>
      <c r="Q109" s="20"/>
      <c r="R109" s="21"/>
      <c r="S109" s="179"/>
      <c r="T109" s="180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3">
        <f t="shared" si="152"/>
        <v>0</v>
      </c>
      <c r="AH109" s="93">
        <v>2</v>
      </c>
      <c r="AI109" s="93">
        <v>1.81</v>
      </c>
      <c r="AJ109" s="93">
        <f t="shared" si="153"/>
        <v>0</v>
      </c>
      <c r="AK109" s="92"/>
      <c r="AL109" s="92"/>
      <c r="AM109" s="92"/>
      <c r="AN109" s="92"/>
      <c r="AO109" s="92"/>
      <c r="AP109" s="95"/>
      <c r="AQ109" s="95"/>
      <c r="AR109" s="95"/>
      <c r="AS109" s="95"/>
      <c r="AT109" s="95"/>
      <c r="AU109" s="95"/>
      <c r="AV109" s="95"/>
      <c r="AW109" s="96">
        <f t="shared" si="154"/>
        <v>0</v>
      </c>
      <c r="AX109" s="193"/>
      <c r="AY109" s="197"/>
      <c r="AZ109" s="193">
        <f t="shared" si="155"/>
        <v>0</v>
      </c>
      <c r="BA109" s="114"/>
      <c r="BB109" s="114"/>
      <c r="BC109" s="114"/>
      <c r="BD109" s="114"/>
      <c r="BE109" s="114"/>
      <c r="BF109" s="98"/>
      <c r="BG109" s="98"/>
      <c r="BH109" s="98"/>
      <c r="BI109" s="98"/>
      <c r="BJ109" s="98"/>
      <c r="BK109" s="114"/>
      <c r="BL109" s="114"/>
      <c r="BM109" s="99">
        <f t="shared" si="156"/>
        <v>0</v>
      </c>
      <c r="BN109" s="115"/>
      <c r="BO109" s="101">
        <f t="shared" si="157"/>
        <v>0</v>
      </c>
      <c r="BP109" s="181"/>
      <c r="BQ109" s="180"/>
      <c r="BR109" s="182">
        <v>0</v>
      </c>
      <c r="BS109" s="94">
        <f t="shared" si="146"/>
        <v>0</v>
      </c>
      <c r="BT109" s="94">
        <f>BR109</f>
        <v>0</v>
      </c>
      <c r="BU109" s="421">
        <v>30</v>
      </c>
      <c r="BV109" s="416"/>
      <c r="BW109" s="183"/>
      <c r="BX109" s="100"/>
      <c r="BY109" s="100"/>
      <c r="BZ109" s="183"/>
      <c r="CA109" s="184">
        <f t="shared" si="147"/>
        <v>2</v>
      </c>
      <c r="CB109" s="100">
        <f t="shared" si="148"/>
        <v>1.81</v>
      </c>
      <c r="CC109" s="429"/>
      <c r="CD109" s="438">
        <f t="shared" si="150"/>
        <v>1.905</v>
      </c>
      <c r="CE109" s="184">
        <f t="shared" si="151"/>
        <v>57.15</v>
      </c>
      <c r="CF109" s="552"/>
      <c r="CG109" s="443"/>
      <c r="CH109" s="498" t="str">
        <f t="shared" si="87"/>
        <v/>
      </c>
      <c r="CI109" s="100" t="str">
        <f t="shared" si="88"/>
        <v/>
      </c>
      <c r="CJ109" s="327" t="e">
        <f t="shared" si="89"/>
        <v>#VALUE!</v>
      </c>
      <c r="CK109" s="545"/>
      <c r="CL109" s="594"/>
    </row>
    <row r="110" spans="1:90" s="13" customFormat="1" ht="13.15" customHeight="1" thickBot="1" x14ac:dyDescent="0.3">
      <c r="A110" s="286"/>
      <c r="B110" s="282"/>
      <c r="C110" s="286"/>
      <c r="D110" s="283"/>
      <c r="E110" s="284"/>
      <c r="F110" s="285"/>
      <c r="G110" s="286"/>
      <c r="H110" s="63"/>
      <c r="I110" s="63"/>
      <c r="J110" s="287"/>
      <c r="K110" s="63"/>
      <c r="L110" s="63"/>
      <c r="M110" s="63"/>
      <c r="N110" s="294"/>
      <c r="O110" s="295"/>
      <c r="P110" s="295"/>
      <c r="Q110" s="296"/>
      <c r="R110" s="288"/>
      <c r="S110" s="288"/>
      <c r="T110" s="288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93"/>
      <c r="AH110" s="293"/>
      <c r="AI110" s="293"/>
      <c r="AJ110" s="293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93"/>
      <c r="AX110" s="75"/>
      <c r="AY110" s="290"/>
      <c r="AZ110" s="75"/>
      <c r="BA110" s="291"/>
      <c r="BB110" s="291"/>
      <c r="BC110" s="291"/>
      <c r="BD110" s="291"/>
      <c r="BE110" s="291"/>
      <c r="BF110" s="292"/>
      <c r="BG110" s="292"/>
      <c r="BH110" s="292"/>
      <c r="BI110" s="292"/>
      <c r="BJ110" s="292"/>
      <c r="BK110" s="291"/>
      <c r="BL110" s="291"/>
      <c r="BM110" s="75"/>
      <c r="BN110" s="290"/>
      <c r="BO110" s="75"/>
      <c r="BP110" s="282"/>
      <c r="BQ110" s="18"/>
      <c r="BR110" s="50"/>
      <c r="BS110" s="293"/>
      <c r="BT110" s="293"/>
      <c r="BU110" s="293"/>
      <c r="BV110" s="293"/>
      <c r="BW110" s="297"/>
      <c r="BX110" s="293"/>
      <c r="BY110" s="293"/>
      <c r="BZ110" s="297"/>
      <c r="CA110" s="63"/>
      <c r="CB110" s="293"/>
      <c r="CC110" s="297"/>
      <c r="CD110" s="293"/>
      <c r="CE110" s="63"/>
      <c r="CF110" s="407"/>
      <c r="CG110" s="298"/>
      <c r="CH110" s="298"/>
      <c r="CI110" s="293"/>
      <c r="CJ110" s="63"/>
      <c r="CK110" s="321"/>
      <c r="CL110" s="299"/>
    </row>
    <row r="111" spans="1:90" s="312" customFormat="1" ht="13.15" customHeight="1" thickBot="1" x14ac:dyDescent="0.3">
      <c r="A111" s="300"/>
      <c r="B111" s="301"/>
      <c r="C111" s="300"/>
      <c r="D111" s="302"/>
      <c r="E111" s="303"/>
      <c r="F111" s="304"/>
      <c r="G111" s="305"/>
      <c r="H111" s="73"/>
      <c r="I111" s="73"/>
      <c r="J111" s="306"/>
      <c r="K111" s="278"/>
      <c r="L111" s="278"/>
      <c r="M111" s="278"/>
      <c r="N111" s="279"/>
      <c r="O111" s="280"/>
      <c r="P111" s="280"/>
      <c r="Q111" s="281"/>
      <c r="R111" s="307"/>
      <c r="S111" s="307"/>
      <c r="T111" s="280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1"/>
      <c r="AH111" s="301"/>
      <c r="AI111" s="301"/>
      <c r="AJ111" s="301"/>
      <c r="AK111" s="73"/>
      <c r="AL111" s="73"/>
      <c r="AM111" s="308"/>
      <c r="AN111" s="308"/>
      <c r="AO111" s="308"/>
      <c r="AP111" s="301"/>
      <c r="AQ111" s="301"/>
      <c r="AR111" s="301"/>
      <c r="AS111" s="301"/>
      <c r="AT111" s="301"/>
      <c r="AU111" s="301"/>
      <c r="AV111" s="301"/>
      <c r="AW111" s="301"/>
      <c r="AX111" s="309"/>
      <c r="AY111" s="301"/>
      <c r="AZ111" s="309"/>
      <c r="BA111" s="301"/>
      <c r="BB111" s="301"/>
      <c r="BC111" s="301"/>
      <c r="BD111" s="301"/>
      <c r="BE111" s="301"/>
      <c r="BF111" s="310"/>
      <c r="BG111" s="310"/>
      <c r="BH111" s="310"/>
      <c r="BI111" s="310"/>
      <c r="BJ111" s="310"/>
      <c r="BK111" s="301"/>
      <c r="BL111" s="301"/>
      <c r="BM111" s="310"/>
      <c r="BN111" s="301"/>
      <c r="BO111" s="309"/>
      <c r="BP111" s="301"/>
      <c r="BQ111" s="303"/>
      <c r="BR111" s="308"/>
      <c r="BS111" s="308"/>
      <c r="BT111" s="308"/>
      <c r="BU111" s="446" t="s">
        <v>257</v>
      </c>
      <c r="BV111" s="447"/>
      <c r="BW111" s="448"/>
      <c r="BX111" s="447"/>
      <c r="BY111" s="447"/>
      <c r="BZ111" s="448"/>
      <c r="CA111" s="447"/>
      <c r="CB111" s="447"/>
      <c r="CC111" s="452"/>
      <c r="CD111" s="454">
        <f>SUM(CD7:CD109)</f>
        <v>1708.9738035904352</v>
      </c>
      <c r="CE111" s="449">
        <f>SUM(CE7:CE109)</f>
        <v>37964.437421726216</v>
      </c>
      <c r="CF111" s="449">
        <f>SUM(CF7:CF109)</f>
        <v>37964.43742172623</v>
      </c>
      <c r="CG111" s="453"/>
      <c r="CH111" s="453"/>
      <c r="CI111" s="450">
        <f>SUM(CI7:CI109)</f>
        <v>0</v>
      </c>
      <c r="CJ111" s="450" t="e">
        <f>SUM(CJ7:CJ109)</f>
        <v>#VALUE!</v>
      </c>
      <c r="CK111" s="451" t="e">
        <f>SUM(CK7:CK109)</f>
        <v>#VALUE!</v>
      </c>
      <c r="CL111" s="311"/>
    </row>
    <row r="112" spans="1:90" ht="13.15" customHeight="1" thickBot="1" x14ac:dyDescent="0.3">
      <c r="F112" s="161"/>
      <c r="H112" s="63"/>
      <c r="I112" s="63"/>
      <c r="K112" s="74"/>
      <c r="L112" s="74"/>
      <c r="M112" s="74"/>
      <c r="N112" s="74"/>
      <c r="O112" s="136"/>
      <c r="P112" s="136"/>
      <c r="Q112" s="74"/>
      <c r="R112" s="17"/>
      <c r="S112" s="17"/>
      <c r="T112" s="18"/>
      <c r="AK112" s="50"/>
      <c r="AL112" s="51"/>
    </row>
    <row r="113" spans="1:91" ht="13.15" customHeight="1" thickBot="1" x14ac:dyDescent="0.3">
      <c r="B113" s="356"/>
      <c r="F113" s="161"/>
      <c r="H113" s="63"/>
      <c r="I113" s="63"/>
      <c r="K113" s="74"/>
      <c r="L113" s="74"/>
      <c r="M113" s="74"/>
      <c r="N113" s="74"/>
      <c r="O113" s="136"/>
      <c r="P113" s="136"/>
      <c r="Q113" s="74"/>
      <c r="R113" s="17"/>
      <c r="S113" s="17"/>
      <c r="T113" s="18"/>
      <c r="AK113" s="50"/>
      <c r="AL113" s="51"/>
      <c r="AP113" s="355"/>
      <c r="AQ113" s="355"/>
      <c r="AR113" s="355"/>
      <c r="AS113" s="355"/>
      <c r="AT113" s="355"/>
      <c r="AU113" s="355"/>
      <c r="AV113" s="355"/>
      <c r="BP113" s="356"/>
      <c r="CA113" s="355"/>
      <c r="CD113" s="586">
        <v>15</v>
      </c>
      <c r="CE113" s="587"/>
      <c r="CI113" s="588">
        <v>16</v>
      </c>
      <c r="CJ113" s="589"/>
    </row>
    <row r="114" spans="1:91" s="277" customFormat="1" ht="13.15" customHeight="1" thickBot="1" x14ac:dyDescent="0.25">
      <c r="A114" s="253"/>
      <c r="B114" s="254"/>
      <c r="C114" s="253"/>
      <c r="D114" s="255"/>
      <c r="E114" s="256"/>
      <c r="F114" s="257"/>
      <c r="G114" s="258"/>
      <c r="H114" s="259"/>
      <c r="I114" s="259"/>
      <c r="J114" s="260"/>
      <c r="K114" s="261"/>
      <c r="L114" s="261"/>
      <c r="M114" s="261"/>
      <c r="N114" s="261"/>
      <c r="O114" s="262"/>
      <c r="P114" s="262"/>
      <c r="Q114" s="261"/>
      <c r="R114" s="263"/>
      <c r="S114" s="263"/>
      <c r="T114" s="257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5"/>
      <c r="AH114" s="265"/>
      <c r="AI114" s="265"/>
      <c r="AJ114" s="265"/>
      <c r="AK114" s="266"/>
      <c r="AL114" s="267"/>
      <c r="AM114" s="255"/>
      <c r="AN114" s="255"/>
      <c r="AO114" s="255"/>
      <c r="AP114" s="268"/>
      <c r="AQ114" s="268"/>
      <c r="AR114" s="268"/>
      <c r="AS114" s="268"/>
      <c r="AT114" s="268"/>
      <c r="AU114" s="268"/>
      <c r="AV114" s="268"/>
      <c r="AW114" s="265"/>
      <c r="AX114" s="269"/>
      <c r="AY114" s="265"/>
      <c r="AZ114" s="269"/>
      <c r="BA114" s="270"/>
      <c r="BB114" s="270"/>
      <c r="BC114" s="270"/>
      <c r="BD114" s="270"/>
      <c r="BE114" s="270"/>
      <c r="BF114" s="271"/>
      <c r="BG114" s="271"/>
      <c r="BH114" s="271"/>
      <c r="BI114" s="271"/>
      <c r="BJ114" s="271"/>
      <c r="BK114" s="270"/>
      <c r="BL114" s="270"/>
      <c r="BM114" s="272"/>
      <c r="BN114" s="265"/>
      <c r="BO114" s="269"/>
      <c r="BP114" s="254"/>
      <c r="BQ114" s="256"/>
      <c r="BR114" s="255"/>
      <c r="BS114" s="273"/>
      <c r="BT114" s="273"/>
      <c r="BU114" s="273"/>
      <c r="BV114" s="265"/>
      <c r="BW114" s="274"/>
      <c r="BX114" s="265"/>
      <c r="BY114" s="265"/>
      <c r="BZ114" s="274"/>
      <c r="CA114" s="268"/>
      <c r="CB114" s="265"/>
      <c r="CC114" s="274"/>
      <c r="CD114" s="595" t="s">
        <v>182</v>
      </c>
      <c r="CE114" s="596"/>
      <c r="CF114" s="408"/>
      <c r="CG114" s="275"/>
      <c r="CH114" s="275"/>
      <c r="CI114" s="607" t="s">
        <v>181</v>
      </c>
      <c r="CJ114" s="596"/>
      <c r="CK114" s="322"/>
      <c r="CL114" s="276"/>
    </row>
    <row r="115" spans="1:91" customFormat="1" ht="13.15" customHeight="1" thickBot="1" x14ac:dyDescent="0.3">
      <c r="A115" s="241"/>
      <c r="C115" s="241"/>
      <c r="D115" s="162"/>
      <c r="F115" s="162"/>
      <c r="G115" s="154"/>
      <c r="BU115" s="245"/>
      <c r="CD115" s="147"/>
      <c r="CE115" s="315"/>
      <c r="CF115" s="409"/>
      <c r="CG115" s="250"/>
      <c r="CH115" s="250"/>
      <c r="CI115" s="157"/>
      <c r="CJ115" s="319"/>
      <c r="CK115" s="323"/>
      <c r="CL115" s="252"/>
      <c r="CM115" s="77"/>
    </row>
    <row r="116" spans="1:91" ht="13.15" customHeight="1" thickBot="1" x14ac:dyDescent="0.3">
      <c r="F116" s="163"/>
      <c r="K116" s="31" t="s">
        <v>217</v>
      </c>
      <c r="L116" s="28">
        <f>SUM(L11:L102)</f>
        <v>26194.288878360152</v>
      </c>
      <c r="M116" s="73"/>
      <c r="O116" s="2">
        <f>SUM(O11:O106)</f>
        <v>382.86774804373806</v>
      </c>
      <c r="P116" s="7">
        <f>SUM(P11:P106)</f>
        <v>36777.602605625121</v>
      </c>
      <c r="R116" s="8">
        <f>SUM(R11:R106)</f>
        <v>44729.516682517053</v>
      </c>
      <c r="S116" s="8">
        <f>SUM(S11:S106)</f>
        <v>1312.6894218642451</v>
      </c>
      <c r="T116" s="8">
        <f>SUM(T11:T106)</f>
        <v>39759.570384459592</v>
      </c>
      <c r="AI116" s="52" t="s">
        <v>217</v>
      </c>
      <c r="AJ116" s="32">
        <f>SUM(AJ11:AJ102)</f>
        <v>15429.731200000002</v>
      </c>
      <c r="AX116" s="75"/>
      <c r="AY116" s="33" t="s">
        <v>218</v>
      </c>
      <c r="AZ116" s="59">
        <f>SUM(AZ11:AZ102)</f>
        <v>7222.0474999999997</v>
      </c>
      <c r="BA116" s="68"/>
      <c r="BB116" s="68"/>
      <c r="BC116" s="68"/>
      <c r="BD116" s="68"/>
      <c r="BE116" s="68"/>
      <c r="BF116" s="69"/>
      <c r="BG116" s="69"/>
      <c r="BH116" s="69"/>
      <c r="BI116" s="69"/>
      <c r="BJ116" s="69"/>
      <c r="BK116" s="68"/>
      <c r="BL116" s="68"/>
      <c r="BN116" s="37" t="s">
        <v>218</v>
      </c>
      <c r="BO116" s="38">
        <f>SUM(BO11:BO102)</f>
        <v>5163.7605000000003</v>
      </c>
      <c r="BV116" s="134"/>
      <c r="BW116" s="134"/>
      <c r="BX116" s="134"/>
      <c r="BY116" s="134"/>
      <c r="BZ116" s="134"/>
      <c r="CA116" s="134"/>
      <c r="CB116" s="134"/>
      <c r="CC116" s="146"/>
      <c r="CD116" s="150" t="s">
        <v>273</v>
      </c>
      <c r="CE116" s="316">
        <f>SUM(CE7:CE109)</f>
        <v>37964.437421726216</v>
      </c>
      <c r="CF116" s="410"/>
      <c r="CI116" s="155" t="s">
        <v>273</v>
      </c>
      <c r="CJ116" s="316" t="e">
        <f>SUM(CJ7:CJ109)</f>
        <v>#VALUE!</v>
      </c>
      <c r="CK116" s="324"/>
    </row>
    <row r="117" spans="1:91" ht="13.15" customHeight="1" thickBot="1" x14ac:dyDescent="0.3">
      <c r="F117" s="163"/>
      <c r="K117" s="137"/>
      <c r="L117" s="138"/>
      <c r="M117" s="73"/>
      <c r="O117" s="2"/>
      <c r="P117" s="7"/>
      <c r="R117" s="8"/>
      <c r="S117" s="8"/>
      <c r="T117" s="8"/>
      <c r="AI117" s="139"/>
      <c r="AJ117" s="140"/>
      <c r="AX117" s="75"/>
      <c r="AY117" s="141"/>
      <c r="AZ117" s="142"/>
      <c r="BA117" s="68"/>
      <c r="BB117" s="68"/>
      <c r="BC117" s="68"/>
      <c r="BD117" s="68"/>
      <c r="BE117" s="68"/>
      <c r="BF117" s="69"/>
      <c r="BG117" s="69"/>
      <c r="BH117" s="69"/>
      <c r="BI117" s="69"/>
      <c r="BJ117" s="69"/>
      <c r="BK117" s="68"/>
      <c r="BL117" s="68"/>
      <c r="BN117" s="143"/>
      <c r="BO117" s="144"/>
      <c r="BV117" s="145"/>
      <c r="BW117" s="145"/>
      <c r="BX117" s="145"/>
      <c r="BY117" s="145"/>
      <c r="BZ117" s="145"/>
      <c r="CA117" s="145"/>
      <c r="CB117" s="145"/>
      <c r="CC117" s="145"/>
      <c r="CD117" s="149"/>
      <c r="CE117" s="317"/>
      <c r="CF117" s="410"/>
      <c r="CI117" s="156"/>
      <c r="CJ117" s="317"/>
      <c r="CK117" s="324"/>
    </row>
    <row r="118" spans="1:91" customFormat="1" ht="13.15" customHeight="1" thickBot="1" x14ac:dyDescent="0.3">
      <c r="A118" s="241"/>
      <c r="C118" s="241"/>
      <c r="D118" s="162"/>
      <c r="F118" s="162"/>
      <c r="G118" s="154"/>
      <c r="BU118" s="245"/>
      <c r="CD118" s="151" t="s">
        <v>274</v>
      </c>
      <c r="CE118" s="318">
        <f>CE116*0.24</f>
        <v>9111.4649812142907</v>
      </c>
      <c r="CF118" s="410"/>
      <c r="CG118" s="250"/>
      <c r="CH118" s="250"/>
      <c r="CI118" s="158" t="s">
        <v>274</v>
      </c>
      <c r="CJ118" s="318" t="e">
        <f>CJ116*0.24</f>
        <v>#VALUE!</v>
      </c>
      <c r="CK118" s="324"/>
      <c r="CL118" s="251"/>
    </row>
    <row r="119" spans="1:91" customFormat="1" ht="13.15" customHeight="1" thickBot="1" x14ac:dyDescent="0.3">
      <c r="A119" s="241"/>
      <c r="C119" s="241"/>
      <c r="D119" s="162"/>
      <c r="F119" s="162"/>
      <c r="G119" s="154"/>
      <c r="BU119" s="245"/>
      <c r="CD119" s="148"/>
      <c r="CE119" s="319"/>
      <c r="CF119" s="409"/>
      <c r="CG119" s="250"/>
      <c r="CH119" s="250"/>
      <c r="CI119" s="157"/>
      <c r="CJ119" s="319"/>
      <c r="CK119" s="323"/>
      <c r="CL119" s="251"/>
    </row>
    <row r="120" spans="1:91" ht="13.15" customHeight="1" thickBot="1" x14ac:dyDescent="0.3">
      <c r="M120" s="63"/>
      <c r="T120" s="13"/>
      <c r="AX120" s="35"/>
      <c r="BA120" s="27"/>
      <c r="BB120" s="27"/>
      <c r="BC120" s="27"/>
      <c r="BD120" s="27"/>
      <c r="BE120" s="27"/>
      <c r="BK120" s="27"/>
      <c r="BL120" s="27"/>
      <c r="CD120" s="150" t="s">
        <v>275</v>
      </c>
      <c r="CE120" s="316">
        <f>CE116+CE118</f>
        <v>47075.902402940505</v>
      </c>
      <c r="CF120" s="410"/>
      <c r="CI120" s="155" t="s">
        <v>275</v>
      </c>
      <c r="CJ120" s="316" t="e">
        <f>SUM(CJ116+CJ118)</f>
        <v>#VALUE!</v>
      </c>
      <c r="CK120" s="324"/>
    </row>
    <row r="121" spans="1:91" ht="13.15" customHeight="1" thickBot="1" x14ac:dyDescent="0.3">
      <c r="K121" s="31" t="s">
        <v>216</v>
      </c>
      <c r="L121" s="28">
        <f>SUM(M11:M102)</f>
        <v>32218.975320382993</v>
      </c>
      <c r="M121" s="63"/>
      <c r="AI121" s="52" t="s">
        <v>219</v>
      </c>
      <c r="AJ121" s="32">
        <f>AJ116*1.24</f>
        <v>19132.866688000002</v>
      </c>
      <c r="AX121" s="75"/>
      <c r="AY121" s="33" t="s">
        <v>219</v>
      </c>
      <c r="AZ121" s="59">
        <f>AZ116*1.24</f>
        <v>8955.3388999999988</v>
      </c>
      <c r="BA121" s="68"/>
      <c r="BB121" s="68"/>
      <c r="BC121" s="68"/>
      <c r="BD121" s="68"/>
      <c r="BE121" s="68"/>
      <c r="BF121" s="69"/>
      <c r="BG121" s="69"/>
      <c r="BH121" s="69"/>
      <c r="BI121" s="69"/>
      <c r="BJ121" s="69"/>
      <c r="BK121" s="68"/>
      <c r="BL121" s="68"/>
      <c r="BN121" s="37" t="s">
        <v>219</v>
      </c>
      <c r="BO121" s="38">
        <f>BO116*1.24</f>
        <v>6403.0630200000005</v>
      </c>
    </row>
    <row r="122" spans="1:91" ht="13.15" customHeight="1" thickBot="1" x14ac:dyDescent="0.3">
      <c r="B122" s="356"/>
      <c r="K122" s="137"/>
      <c r="L122" s="138"/>
      <c r="M122" s="63"/>
      <c r="AI122" s="139"/>
      <c r="AJ122" s="140"/>
      <c r="AP122" s="355"/>
      <c r="AQ122" s="355"/>
      <c r="AR122" s="355"/>
      <c r="AS122" s="355"/>
      <c r="AT122" s="355"/>
      <c r="AU122" s="355"/>
      <c r="AV122" s="355"/>
      <c r="AX122" s="75"/>
      <c r="AY122" s="141"/>
      <c r="AZ122" s="142"/>
      <c r="BA122" s="68"/>
      <c r="BB122" s="68"/>
      <c r="BC122" s="68"/>
      <c r="BD122" s="68"/>
      <c r="BE122" s="68"/>
      <c r="BF122" s="69"/>
      <c r="BG122" s="69"/>
      <c r="BH122" s="69"/>
      <c r="BI122" s="69"/>
      <c r="BJ122" s="69"/>
      <c r="BK122" s="68"/>
      <c r="BL122" s="68"/>
      <c r="BN122" s="143"/>
      <c r="BO122" s="144"/>
      <c r="BP122" s="356"/>
      <c r="CA122" s="355"/>
      <c r="CD122" s="357"/>
    </row>
    <row r="123" spans="1:91" ht="13.9" customHeight="1" thickBot="1" x14ac:dyDescent="0.3">
      <c r="M123" s="73"/>
      <c r="CG123" s="588">
        <v>17</v>
      </c>
      <c r="CH123" s="590"/>
      <c r="CI123" s="591"/>
      <c r="CJ123" s="591"/>
      <c r="CK123" s="591"/>
      <c r="CL123" s="589"/>
    </row>
    <row r="124" spans="1:91" ht="15.75" thickBot="1" x14ac:dyDescent="0.3">
      <c r="CG124" s="608" t="s">
        <v>282</v>
      </c>
      <c r="CH124" s="609"/>
      <c r="CI124" s="610"/>
      <c r="CJ124" s="610"/>
      <c r="CK124" s="610"/>
      <c r="CL124" s="611"/>
    </row>
    <row r="125" spans="1:91" x14ac:dyDescent="0.25">
      <c r="CG125" s="597" t="e">
        <f>(CE116-CJ116)/CE116</f>
        <v>#VALUE!</v>
      </c>
      <c r="CH125" s="598"/>
      <c r="CI125" s="598"/>
      <c r="CJ125" s="598"/>
      <c r="CK125" s="598"/>
      <c r="CL125" s="563"/>
    </row>
    <row r="126" spans="1:91" x14ac:dyDescent="0.25">
      <c r="CG126" s="612"/>
      <c r="CH126" s="613"/>
      <c r="CI126" s="613"/>
      <c r="CJ126" s="613"/>
      <c r="CK126" s="613"/>
      <c r="CL126" s="614"/>
    </row>
    <row r="127" spans="1:91" ht="15.75" thickBot="1" x14ac:dyDescent="0.3">
      <c r="CG127" s="615"/>
      <c r="CH127" s="616"/>
      <c r="CI127" s="616"/>
      <c r="CJ127" s="616"/>
      <c r="CK127" s="616"/>
      <c r="CL127" s="617"/>
    </row>
    <row r="128" spans="1:91" ht="15.75" thickBot="1" x14ac:dyDescent="0.3">
      <c r="B128" s="356"/>
      <c r="AP128" s="355"/>
      <c r="AQ128" s="355"/>
      <c r="AR128" s="355"/>
      <c r="AS128" s="355"/>
      <c r="AT128" s="355"/>
      <c r="AU128" s="355"/>
      <c r="AV128" s="355"/>
      <c r="BP128" s="356"/>
      <c r="CA128" s="355"/>
      <c r="CD128" s="357"/>
      <c r="CG128" s="588">
        <v>18</v>
      </c>
      <c r="CH128" s="590"/>
      <c r="CI128" s="591"/>
      <c r="CJ128" s="591"/>
      <c r="CK128" s="591"/>
      <c r="CL128" s="589"/>
    </row>
    <row r="129" spans="85:90" ht="15.75" thickBot="1" x14ac:dyDescent="0.3">
      <c r="CG129" s="618" t="s">
        <v>283</v>
      </c>
      <c r="CH129" s="619"/>
      <c r="CI129" s="620"/>
      <c r="CJ129" s="620"/>
      <c r="CK129" s="620"/>
      <c r="CL129" s="621"/>
    </row>
    <row r="130" spans="85:90" x14ac:dyDescent="0.25">
      <c r="CG130" s="597"/>
      <c r="CH130" s="598"/>
      <c r="CI130" s="599"/>
      <c r="CJ130" s="599"/>
      <c r="CK130" s="599"/>
      <c r="CL130" s="600"/>
    </row>
    <row r="131" spans="85:90" x14ac:dyDescent="0.25">
      <c r="CG131" s="601"/>
      <c r="CH131" s="602"/>
      <c r="CI131" s="602"/>
      <c r="CJ131" s="602"/>
      <c r="CK131" s="602"/>
      <c r="CL131" s="603"/>
    </row>
    <row r="132" spans="85:90" ht="15.75" thickBot="1" x14ac:dyDescent="0.3">
      <c r="CG132" s="604"/>
      <c r="CH132" s="605"/>
      <c r="CI132" s="605"/>
      <c r="CJ132" s="605"/>
      <c r="CK132" s="605"/>
      <c r="CL132" s="606"/>
    </row>
  </sheetData>
  <sheetProtection password="F221" sheet="1" objects="1" scenarios="1"/>
  <protectedRanges>
    <protectedRange sqref="CG130" name="Περιοχή2"/>
    <protectedRange sqref="CG7:CG109" name="Περιοχή1"/>
  </protectedRanges>
  <mergeCells count="84">
    <mergeCell ref="CK7:CK10"/>
    <mergeCell ref="CL7:CL10"/>
    <mergeCell ref="A90:A97"/>
    <mergeCell ref="CF90:CF97"/>
    <mergeCell ref="CK90:CK97"/>
    <mergeCell ref="CL90:CL97"/>
    <mergeCell ref="C90:C97"/>
    <mergeCell ref="CL11:CL13"/>
    <mergeCell ref="CL26:CL37"/>
    <mergeCell ref="CL38:CL57"/>
    <mergeCell ref="CL58:CL63"/>
    <mergeCell ref="CL64:CL68"/>
    <mergeCell ref="CL14:CL25"/>
    <mergeCell ref="CK26:CK37"/>
    <mergeCell ref="CF79:CF89"/>
    <mergeCell ref="CK14:CK25"/>
    <mergeCell ref="CG130:CL132"/>
    <mergeCell ref="CF103:CF106"/>
    <mergeCell ref="CF107:CF109"/>
    <mergeCell ref="CF98:CF102"/>
    <mergeCell ref="CK107:CK109"/>
    <mergeCell ref="CL98:CL102"/>
    <mergeCell ref="CL103:CL106"/>
    <mergeCell ref="CL107:CL109"/>
    <mergeCell ref="CK98:CK102"/>
    <mergeCell ref="CI114:CJ114"/>
    <mergeCell ref="CG124:CL124"/>
    <mergeCell ref="CG125:CL127"/>
    <mergeCell ref="CG129:CL129"/>
    <mergeCell ref="CD113:CE113"/>
    <mergeCell ref="CI113:CJ113"/>
    <mergeCell ref="CG123:CL123"/>
    <mergeCell ref="CG128:CL128"/>
    <mergeCell ref="CF58:CF63"/>
    <mergeCell ref="CF64:CF68"/>
    <mergeCell ref="CF69:CF78"/>
    <mergeCell ref="CL69:CL78"/>
    <mergeCell ref="CD114:CE114"/>
    <mergeCell ref="CK103:CK106"/>
    <mergeCell ref="CK58:CK63"/>
    <mergeCell ref="CK64:CK68"/>
    <mergeCell ref="CK69:CK78"/>
    <mergeCell ref="CK79:CK89"/>
    <mergeCell ref="CL79:CL89"/>
    <mergeCell ref="BA3:BO3"/>
    <mergeCell ref="U3:AJ3"/>
    <mergeCell ref="A4:BU4"/>
    <mergeCell ref="CF11:CF13"/>
    <mergeCell ref="CF14:CF25"/>
    <mergeCell ref="A7:A10"/>
    <mergeCell ref="C7:C10"/>
    <mergeCell ref="CF7:CF10"/>
    <mergeCell ref="D1:H1"/>
    <mergeCell ref="D2:H2"/>
    <mergeCell ref="AK3:AY3"/>
    <mergeCell ref="H3:M3"/>
    <mergeCell ref="A107:A109"/>
    <mergeCell ref="A98:A102"/>
    <mergeCell ref="A103:A106"/>
    <mergeCell ref="A58:A63"/>
    <mergeCell ref="C58:C63"/>
    <mergeCell ref="C38:C57"/>
    <mergeCell ref="C103:C106"/>
    <mergeCell ref="C107:C109"/>
    <mergeCell ref="C98:C102"/>
    <mergeCell ref="A26:A37"/>
    <mergeCell ref="A38:A57"/>
    <mergeCell ref="A64:A68"/>
    <mergeCell ref="CG4:CL4"/>
    <mergeCell ref="CD4:CF4"/>
    <mergeCell ref="A79:A89"/>
    <mergeCell ref="A69:A78"/>
    <mergeCell ref="A11:A13"/>
    <mergeCell ref="C26:C37"/>
    <mergeCell ref="C11:C13"/>
    <mergeCell ref="A14:A25"/>
    <mergeCell ref="C14:C25"/>
    <mergeCell ref="C64:C68"/>
    <mergeCell ref="C69:C78"/>
    <mergeCell ref="C79:C89"/>
    <mergeCell ref="CK11:CK13"/>
    <mergeCell ref="CF26:CF37"/>
    <mergeCell ref="CF38:CF57"/>
    <mergeCell ref="CK38:CK57"/>
  </mergeCells>
  <phoneticPr fontId="7" type="noConversion"/>
  <conditionalFormatting sqref="CH37:CH109 CH7:CH35">
    <cfRule type="cellIs" dxfId="7" priority="5" operator="between">
      <formula>0</formula>
      <formula>0.7</formula>
    </cfRule>
    <cfRule type="cellIs" dxfId="6" priority="6" operator="equal">
      <formula>"ΜΗ ΑΠΟΔΕΚΤΟ"</formula>
    </cfRule>
    <cfRule type="cellIs" dxfId="5" priority="7" operator="equal">
      <formula>"ΜΗ ΑΠΟΔΕΚΤΟ"</formula>
    </cfRule>
    <cfRule type="cellIs" dxfId="4" priority="8" operator="equal">
      <formula>"ΜΗ ΑΠΟΔΕΚΤΟ"</formula>
    </cfRule>
  </conditionalFormatting>
  <conditionalFormatting sqref="CH36">
    <cfRule type="cellIs" dxfId="3" priority="1" operator="between">
      <formula>0</formula>
      <formula>0.7</formula>
    </cfRule>
    <cfRule type="cellIs" dxfId="2" priority="2" operator="equal">
      <formula>"ΜΗ ΑΠΟΔΕΚΤΟ"</formula>
    </cfRule>
    <cfRule type="cellIs" dxfId="1" priority="3" operator="equal">
      <formula>"ΜΗ ΑΠΟΔΕΚΤΟ"</formula>
    </cfRule>
    <cfRule type="cellIs" dxfId="0" priority="4" operator="equal">
      <formula>"ΜΗ ΑΠΟΔΕΚΤΟ"</formula>
    </cfRule>
  </conditionalFormatting>
  <pageMargins left="3.937007874015748E-2" right="3.937007874015748E-2" top="0.35433070866141736" bottom="0.35433070866141736" header="0.31496062992125984" footer="0.31496062992125984"/>
  <pageSetup paperSize="9" scale="51" orientation="landscape" r:id="rId1"/>
  <rowBreaks count="1" manualBreakCount="1">
    <brk id="78" max="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ΤΜΗΜΑ Π1 - ΣΩΛΗΝΩΣΕΙΣ</vt:lpstr>
      <vt:lpstr>'ΤΜΗΜΑ Π1 - ΣΩΛΗΝΩΣΕΙΣ'!Print_Area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Chrysoula</cp:lastModifiedBy>
  <cp:lastPrinted>2018-01-15T09:25:36Z</cp:lastPrinted>
  <dcterms:created xsi:type="dcterms:W3CDTF">2016-05-13T11:40:50Z</dcterms:created>
  <dcterms:modified xsi:type="dcterms:W3CDTF">2019-07-19T09:43:07Z</dcterms:modified>
</cp:coreProperties>
</file>